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506" windowWidth="13080" windowHeight="9090" tabRatio="878" firstSheet="1" activeTab="13"/>
  </bookViews>
  <sheets>
    <sheet name="Index" sheetId="1" state="hidden" r:id="rId1"/>
    <sheet name="Instructions" sheetId="2" r:id="rId2"/>
    <sheet name="Project" sheetId="3" r:id="rId3"/>
    <sheet name="Team" sheetId="4" r:id="rId4"/>
    <sheet name="Roles" sheetId="5" r:id="rId5"/>
    <sheet name="Goals" sheetId="6" state="hidden" r:id="rId6"/>
    <sheet name="SUMP" sheetId="7" r:id="rId7"/>
    <sheet name="SUMQ" sheetId="8" r:id="rId8"/>
    <sheet name="SUMS" sheetId="9" r:id="rId9"/>
    <sheet name="Task" sheetId="10" r:id="rId10"/>
    <sheet name="Schedule" sheetId="11" r:id="rId11"/>
    <sheet name="Risk" sheetId="12" state="hidden" r:id="rId12"/>
    <sheet name="LOGT" sheetId="13" r:id="rId13"/>
    <sheet name="LOGD" sheetId="14" r:id="rId14"/>
    <sheet name="Week" sheetId="15" r:id="rId15"/>
    <sheet name="DefectTypes" sheetId="16" r:id="rId16"/>
    <sheet name="Phases" sheetId="17" state="hidden" r:id="rId17"/>
    <sheet name="QProfParam" sheetId="18" r:id="rId18"/>
  </sheets>
  <definedNames>
    <definedName name="AsOfDateOverride">'Project'!$D$7</definedName>
    <definedName name="Compile_Defects_KLOC">'SUMQ'!$F$22</definedName>
    <definedName name="ComponentQP">'Project'!$AA$1:$AB$5</definedName>
    <definedName name="CR_Code_Time_Ratio">'SUMQ'!$F$41</definedName>
    <definedName name="CumEarnedValue">'Schedule'!$B$7:$B$17,'Schedule'!$H$7:$H$12,'Schedule'!$J$7:$J$17,'Schedule'!$N$7:$N$8</definedName>
    <definedName name="CumPlannedActualHours">'Schedule'!$B$7:$B$17,'Schedule'!$D$7:$D$12,'Schedule'!$F$7:$F$17</definedName>
    <definedName name="currentDate">'Project'!$D$3</definedName>
    <definedName name="Cycle">'Project'!$D$6</definedName>
    <definedName name="Defects_KLOC">'SUMQ'!$A$19:$A$26,'SUMQ'!$F$19:$F$26</definedName>
    <definedName name="DLD_Code_Time_Ratio">'SUMQ'!$F$39</definedName>
    <definedName name="DLDR_DLD_Time_Ratio">'SUMQ'!$F$40</definedName>
    <definedName name="InstructorName">'Project'!$D$5</definedName>
    <definedName name="Name">'Project'!$B$3</definedName>
    <definedName name="_xlnm.Print_Area" localSheetId="15">'DefectTypes'!$A:$B</definedName>
    <definedName name="_xlnm.Print_Area" localSheetId="5">'Goals'!$A:$F</definedName>
    <definedName name="_xlnm.Print_Area" localSheetId="0">'Index'!$A$1:$E$36</definedName>
    <definedName name="_xlnm.Print_Area" localSheetId="1">'Instructions'!$A:$D</definedName>
    <definedName name="_xlnm.Print_Area" localSheetId="13">'LOGD'!$A:$I</definedName>
    <definedName name="_xlnm.Print_Area" localSheetId="2">'Project'!$A$1:$H$37</definedName>
    <definedName name="_xlnm.Print_Area" localSheetId="17">'QProfParam'!$A$1:$C$6</definedName>
    <definedName name="_xlnm.Print_Area" localSheetId="11">'Risk'!$A$1:$H$11</definedName>
    <definedName name="_xlnm.Print_Area" localSheetId="4">'Roles'!$A$1:$B$25</definedName>
    <definedName name="_xlnm.Print_Area" localSheetId="7">'SUMQ'!$A$1:$J$124</definedName>
    <definedName name="_xlnm.Print_Area" localSheetId="14">'Week'!$A:$I</definedName>
    <definedName name="_xlnm.Print_Titles" localSheetId="13">'LOGD'!$1:$6</definedName>
    <definedName name="_xlnm.Print_Titles" localSheetId="12">'LOGT'!$1:$6</definedName>
    <definedName name="_xlnm.Print_Titles" localSheetId="10">'Schedule'!$1:$7</definedName>
    <definedName name="_xlnm.Print_Titles" localSheetId="6">'SUMP'!$1:$5</definedName>
    <definedName name="_xlnm.Print_Titles" localSheetId="7">'SUMQ'!$1:$5</definedName>
    <definedName name="_xlnm.Print_Titles" localSheetId="8">'SUMS'!$A:$F,'SUMS'!$1:$7</definedName>
    <definedName name="_xlnm.Print_Titles" localSheetId="9">'Task'!$1:$7</definedName>
    <definedName name="_xlnm.Print_Titles" localSheetId="14">'Week'!$1:$5</definedName>
    <definedName name="ProjectInfo">'Project'!$B$3:$B$5,'Project'!$D$4:$D$7</definedName>
    <definedName name="ProjectName">'Project'!$B$4</definedName>
    <definedName name="ProjectStartDate">'Project'!$D$4</definedName>
    <definedName name="QProfParams">'QProfParam'!$A$2:$B$6</definedName>
    <definedName name="RolesData">'Roles'!$A$20:$A$25,'Roles'!$B$2:$E$25</definedName>
    <definedName name="SUMPData">'SUMP'!$D$91:$D$92,'SUMP'!$B$96:$B$98,'SUMP'!$D$96:$D$98</definedName>
    <definedName name="SUMQData">'SUMQ'!$D$7:$D$12,'SUMQ'!$F$11:$F$12,'SUMQ'!$D$55:$D$72,'SUMQ'!$D$82:$D$99</definedName>
    <definedName name="SYSTEM_Percent_Defect_Free">'SUMQ'!$A$7:$A$12,'SUMQ'!$F$7:$F$12</definedName>
    <definedName name="TeamData">'Team'!$B$2:$I$21</definedName>
    <definedName name="TeamName">'Project'!$B$5</definedName>
    <definedName name="TeamTasksHoursWeeks">'Team'!$G$2:$I$21</definedName>
    <definedName name="TSPProcessName">'Project'!$A$1</definedName>
    <definedName name="Unit_Test_Defects_KLOC">'SUMQ'!$F$24</definedName>
    <definedName name="validTeamMembersInitials">'Team'!$C$2:$C$21</definedName>
    <definedName name="WEEKData">'Week'!$G$7:$G$11,'Week'!$I$7:$I$11,'Week'!$C$15:$C$20,'Week'!$E$15:$E$20,'Week'!$G$15:$G$20,'Week'!$I$15:$I$20</definedName>
    <definedName name="Version">'Project'!$B$8</definedName>
  </definedNames>
  <calcPr fullCalcOnLoad="1"/>
</workbook>
</file>

<file path=xl/sharedStrings.xml><?xml version="1.0" encoding="utf-8"?>
<sst xmlns="http://schemas.openxmlformats.org/spreadsheetml/2006/main" count="1557" uniqueCount="539">
  <si>
    <t>Project</t>
  </si>
  <si>
    <t>Week</t>
  </si>
  <si>
    <t>Plan Hours</t>
  </si>
  <si>
    <t>Actual Hours</t>
  </si>
  <si>
    <t>Task</t>
  </si>
  <si>
    <t>Date</t>
  </si>
  <si>
    <t>Earned Value</t>
  </si>
  <si>
    <t>Actual Week</t>
  </si>
  <si>
    <t>Schedule</t>
  </si>
  <si>
    <t>Start</t>
  </si>
  <si>
    <t>Name</t>
  </si>
  <si>
    <t>Stop</t>
  </si>
  <si>
    <t>Delta</t>
  </si>
  <si>
    <t>Comments</t>
  </si>
  <si>
    <t>Postmortem</t>
  </si>
  <si>
    <t>Detailed Design</t>
  </si>
  <si>
    <t>Code Inspection</t>
  </si>
  <si>
    <t>System Test</t>
  </si>
  <si>
    <t>Fix Time</t>
  </si>
  <si>
    <t>Start Date</t>
  </si>
  <si>
    <t>Int.</t>
  </si>
  <si>
    <t>Phase</t>
  </si>
  <si>
    <t>Description</t>
  </si>
  <si>
    <t>Actual Date</t>
  </si>
  <si>
    <t>Type</t>
  </si>
  <si>
    <t>Injected</t>
  </si>
  <si>
    <t>Removed</t>
  </si>
  <si>
    <t>Fix Ref.</t>
  </si>
  <si>
    <t>Num</t>
  </si>
  <si>
    <t>Documentation</t>
  </si>
  <si>
    <t>Syntax</t>
  </si>
  <si>
    <t>Build, Package</t>
  </si>
  <si>
    <t>Assignment</t>
  </si>
  <si>
    <t>Interface</t>
  </si>
  <si>
    <t>Checking</t>
  </si>
  <si>
    <t>Data</t>
  </si>
  <si>
    <t>Function</t>
  </si>
  <si>
    <t>System</t>
  </si>
  <si>
    <t>Environment</t>
  </si>
  <si>
    <t>DefectTypes</t>
  </si>
  <si>
    <t>HLD</t>
  </si>
  <si>
    <t>REQ</t>
  </si>
  <si>
    <t>Requirements</t>
  </si>
  <si>
    <t>Unit Test</t>
  </si>
  <si>
    <t>UT</t>
  </si>
  <si>
    <t>Planning</t>
  </si>
  <si>
    <t>DLD</t>
  </si>
  <si>
    <t>DLDR</t>
  </si>
  <si>
    <t>Code</t>
  </si>
  <si>
    <t>CR</t>
  </si>
  <si>
    <t>Compile</t>
  </si>
  <si>
    <t>IT</t>
  </si>
  <si>
    <t>HLDINSP</t>
  </si>
  <si>
    <t>DLDINSP</t>
  </si>
  <si>
    <t>CODE</t>
  </si>
  <si>
    <t>COMPILE</t>
  </si>
  <si>
    <t>CODEINSP</t>
  </si>
  <si>
    <t>ST</t>
  </si>
  <si>
    <t>Code Review</t>
  </si>
  <si>
    <t>DefectLog</t>
  </si>
  <si>
    <t>Plan</t>
  </si>
  <si>
    <t>Defect Removal Profile</t>
  </si>
  <si>
    <t>Engrs</t>
  </si>
  <si>
    <t>Total</t>
  </si>
  <si>
    <t>HLD Inspection</t>
  </si>
  <si>
    <t>DLD Review</t>
  </si>
  <si>
    <t>DLD Inspection</t>
  </si>
  <si>
    <t>Product Life</t>
  </si>
  <si>
    <t>Predicted Hours</t>
  </si>
  <si>
    <t>FORMS</t>
  </si>
  <si>
    <t>QUAL-Plan</t>
  </si>
  <si>
    <t>COMPR-Plan</t>
  </si>
  <si>
    <t>COMPD-Plan</t>
  </si>
  <si>
    <t>QUAL-Actual</t>
  </si>
  <si>
    <t>COMPR-Actual</t>
  </si>
  <si>
    <t>COMPD-Actual</t>
  </si>
  <si>
    <t>Plan vs. Actual Hours</t>
  </si>
  <si>
    <t>Quality Profile</t>
  </si>
  <si>
    <t>TSPe Support Tool Index of Forms and Charts</t>
  </si>
  <si>
    <t>Phases</t>
  </si>
  <si>
    <t>Components</t>
  </si>
  <si>
    <t>Roles</t>
  </si>
  <si>
    <t>Goals</t>
  </si>
  <si>
    <t>Risks</t>
  </si>
  <si>
    <t>ID</t>
  </si>
  <si>
    <t>Initials</t>
  </si>
  <si>
    <t>Phone</t>
  </si>
  <si>
    <t>e-mail</t>
  </si>
  <si>
    <t>Team Member Roles</t>
  </si>
  <si>
    <t>Design</t>
  </si>
  <si>
    <t>Implementation</t>
  </si>
  <si>
    <t>Integration and Test</t>
  </si>
  <si>
    <t>Team</t>
  </si>
  <si>
    <t>Team member summary</t>
  </si>
  <si>
    <t>TSPe role assignments</t>
  </si>
  <si>
    <t>Team goals</t>
  </si>
  <si>
    <t>Product component list</t>
  </si>
  <si>
    <t>Defect type standard</t>
  </si>
  <si>
    <t>TSPe process phase standard</t>
  </si>
  <si>
    <t>Task plan template</t>
  </si>
  <si>
    <t>Schedule plan template</t>
  </si>
  <si>
    <t>Quality plan for system and components</t>
  </si>
  <si>
    <t>Resource plan for system and components</t>
  </si>
  <si>
    <t>Defect injection/removal plan for system and components</t>
  </si>
  <si>
    <t>Team risk assessment</t>
  </si>
  <si>
    <t>Quality actuals for system and components</t>
  </si>
  <si>
    <t>Resource actuals for system and components</t>
  </si>
  <si>
    <t>Defects injected/removed for system and components</t>
  </si>
  <si>
    <t>Defect recording log</t>
  </si>
  <si>
    <t>Weekly meeting status report</t>
  </si>
  <si>
    <t>Risk</t>
  </si>
  <si>
    <t>Impact</t>
  </si>
  <si>
    <t>Likelihood</t>
  </si>
  <si>
    <t>Priority</t>
  </si>
  <si>
    <t>Assigned</t>
  </si>
  <si>
    <t>Standards</t>
  </si>
  <si>
    <t>Total New Reuse LOC</t>
  </si>
  <si>
    <t>Project startup and summary form</t>
  </si>
  <si>
    <t>Team Leader</t>
  </si>
  <si>
    <t>Planning Manager</t>
  </si>
  <si>
    <t>Support Manager</t>
  </si>
  <si>
    <t>CHARTS</t>
  </si>
  <si>
    <t>Planned vs. earned value and projected earned value</t>
  </si>
  <si>
    <t>Planned vs. actual hours</t>
  </si>
  <si>
    <t>Defects removed by phase for each component</t>
  </si>
  <si>
    <t>Total Plan Hours</t>
  </si>
  <si>
    <t>Workbook Filename</t>
  </si>
  <si>
    <t>Launch Meeting/Planning Forms</t>
  </si>
  <si>
    <t>Weekly Meeting/Tracking Forms</t>
  </si>
  <si>
    <t>Use these forms to plan a new project or build</t>
  </si>
  <si>
    <t>Use these forms for gathering data and tracking a project or build</t>
  </si>
  <si>
    <t>Time recording Log</t>
  </si>
  <si>
    <t>TimeLog</t>
  </si>
  <si>
    <t>FORM</t>
  </si>
  <si>
    <t>TOOL INSTRUCTIONS</t>
  </si>
  <si>
    <t>WHO</t>
  </si>
  <si>
    <t>Before STRAT1</t>
  </si>
  <si>
    <t>Goals!B3</t>
  </si>
  <si>
    <t>Roles!B2</t>
  </si>
  <si>
    <t>Enter the team goals on the Goals worksheet</t>
  </si>
  <si>
    <t>Enter hours per week in the Schedule template. Hours per week are based on the total hours for the team for each week in the schedule.</t>
  </si>
  <si>
    <t>Each engineer</t>
  </si>
  <si>
    <t>Team!F1</t>
  </si>
  <si>
    <t>All team members</t>
  </si>
  <si>
    <t>Strategy Development and Planning</t>
  </si>
  <si>
    <t>Tracking</t>
  </si>
  <si>
    <t>STRAT, PLAN, REQ, DES, IMP, TEST, PM</t>
  </si>
  <si>
    <t>REQ, DES, IMP, TEST</t>
  </si>
  <si>
    <t>1 Year</t>
  </si>
  <si>
    <t>Percent Defect Free</t>
  </si>
  <si>
    <t>Percent of components that are defect free by phase</t>
  </si>
  <si>
    <t xml:space="preserve">  Compile defects/KLOC</t>
  </si>
  <si>
    <t xml:space="preserve">  Unit test defects/KLOC</t>
  </si>
  <si>
    <t xml:space="preserve">  Code review time as % of code time</t>
  </si>
  <si>
    <t>Parameter</t>
  </si>
  <si>
    <t>Value</t>
  </si>
  <si>
    <t>Design/Code Time</t>
  </si>
  <si>
    <t>Code Review Time</t>
  </si>
  <si>
    <t>Design Review Time</t>
  </si>
  <si>
    <t xml:space="preserve">  Design time as % of coding time</t>
  </si>
  <si>
    <t xml:space="preserve">  Design review time as % of design time</t>
  </si>
  <si>
    <t>STRAT: Establish Team Goals</t>
  </si>
  <si>
    <t>PLAN: Balance Workload</t>
  </si>
  <si>
    <t>Part of</t>
  </si>
  <si>
    <t>Actual</t>
  </si>
  <si>
    <t>Cumulative EV</t>
  </si>
  <si>
    <t>Cumulative Actual Hours</t>
  </si>
  <si>
    <t>Cumulative Predicted Hours</t>
  </si>
  <si>
    <t>Program Size</t>
  </si>
  <si>
    <t>Base LOC (B)</t>
  </si>
  <si>
    <t>Deleted LOC (D)</t>
  </si>
  <si>
    <t>Modified LOC (M)</t>
  </si>
  <si>
    <t>Added LOC (A)</t>
  </si>
  <si>
    <t>Reused LOC (R)</t>
  </si>
  <si>
    <t>New and Changed LOC (N)</t>
  </si>
  <si>
    <t>Total LOC (T)</t>
  </si>
  <si>
    <t>Estimated Object LOC (E)</t>
  </si>
  <si>
    <t>Upper Prediction Interval (70%)</t>
  </si>
  <si>
    <t>Lower Prediction Interval (70%)</t>
  </si>
  <si>
    <t>Time in Phase (hours)</t>
  </si>
  <si>
    <t>Total Time UPI (70%)</t>
  </si>
  <si>
    <t>Total Time LPI (70%)</t>
  </si>
  <si>
    <t>Defects Injected</t>
  </si>
  <si>
    <t>Total Development</t>
  </si>
  <si>
    <t>Defects Removed</t>
  </si>
  <si>
    <t>Summary</t>
  </si>
  <si>
    <t>LOC/Hour</t>
  </si>
  <si>
    <t>CPI (Cost-Performance Index)</t>
  </si>
  <si>
    <t>% Reuse</t>
  </si>
  <si>
    <t>% New Reuse</t>
  </si>
  <si>
    <t>Defects/Page</t>
  </si>
  <si>
    <t>Defects/KLOC</t>
  </si>
  <si>
    <t>Defect Ratios</t>
  </si>
  <si>
    <t>Development Time Ratios</t>
  </si>
  <si>
    <t>Inspection/Review Rates</t>
  </si>
  <si>
    <t>A/FR</t>
  </si>
  <si>
    <t>Phase Yields</t>
  </si>
  <si>
    <t>Process Yields</t>
  </si>
  <si>
    <t>Defect Removal Rates</t>
  </si>
  <si>
    <t>Planned Size</t>
  </si>
  <si>
    <t>Actual Size</t>
  </si>
  <si>
    <t>Part ID</t>
  </si>
  <si>
    <t>Part Name</t>
  </si>
  <si>
    <t>High-Level Design</t>
  </si>
  <si>
    <t>Planned Time</t>
  </si>
  <si>
    <t>Actual Time</t>
  </si>
  <si>
    <t>Planned Defects Injected</t>
  </si>
  <si>
    <t>Actual Defects Injected</t>
  </si>
  <si>
    <t>Planned Defects Removed</t>
  </si>
  <si>
    <t>Actual Defects Removed</t>
  </si>
  <si>
    <t>PDF</t>
  </si>
  <si>
    <t>DefDen</t>
  </si>
  <si>
    <t>DefRatios</t>
  </si>
  <si>
    <t>DevTimeRatio</t>
  </si>
  <si>
    <t>RvwRate</t>
  </si>
  <si>
    <t>PhaseYld</t>
  </si>
  <si>
    <t>ProcYld</t>
  </si>
  <si>
    <t>DI Rate</t>
  </si>
  <si>
    <t>DR Rate</t>
  </si>
  <si>
    <t>S</t>
  </si>
  <si>
    <t>Y</t>
  </si>
  <si>
    <t>N</t>
  </si>
  <si>
    <t>ITP</t>
  </si>
  <si>
    <t>Integration Test Plan</t>
  </si>
  <si>
    <t>TD</t>
  </si>
  <si>
    <t>Test Development</t>
  </si>
  <si>
    <t>y</t>
  </si>
  <si>
    <t>Build and Integration Test</t>
  </si>
  <si>
    <t>DOC</t>
  </si>
  <si>
    <t>PM</t>
  </si>
  <si>
    <t>AT</t>
  </si>
  <si>
    <t>Acceptance Test</t>
  </si>
  <si>
    <t>PL</t>
  </si>
  <si>
    <t>Stakeholders</t>
  </si>
  <si>
    <t>Measures</t>
  </si>
  <si>
    <t>MGMT</t>
  </si>
  <si>
    <t>Management and Miscellaneous</t>
  </si>
  <si>
    <t>STRAT</t>
  </si>
  <si>
    <t>Launch and Strategy</t>
  </si>
  <si>
    <t>PLAN</t>
  </si>
  <si>
    <t>STP</t>
  </si>
  <si>
    <t>System Test Plan</t>
  </si>
  <si>
    <t>REQINSP</t>
  </si>
  <si>
    <t>REQ Inspection</t>
  </si>
  <si>
    <t>Who</t>
  </si>
  <si>
    <t>When</t>
  </si>
  <si>
    <t>Actual%</t>
  </si>
  <si>
    <t>Size Measure</t>
  </si>
  <si>
    <t xml:space="preserve">Base </t>
  </si>
  <si>
    <t xml:space="preserve">Modified </t>
  </si>
  <si>
    <t xml:space="preserve">Added </t>
  </si>
  <si>
    <t xml:space="preserve">Reused </t>
  </si>
  <si>
    <t xml:space="preserve">New and Changed </t>
  </si>
  <si>
    <t xml:space="preserve">Total </t>
  </si>
  <si>
    <t xml:space="preserve">Total New Reuse </t>
  </si>
  <si>
    <t xml:space="preserve">Deleted </t>
  </si>
  <si>
    <t>P</t>
  </si>
  <si>
    <t>Owner</t>
  </si>
  <si>
    <t xml:space="preserve">  Assembly/Part</t>
  </si>
  <si>
    <t>Assembly</t>
  </si>
  <si>
    <t>Task Generator
S-System
P-Part
N-None</t>
  </si>
  <si>
    <t>LOGT Track Time</t>
  </si>
  <si>
    <t>LOGD Track Defects Injected</t>
  </si>
  <si>
    <t>LOGD Track Defects Removed</t>
  </si>
  <si>
    <r>
      <t xml:space="preserve">Defect Injection Rates </t>
    </r>
    <r>
      <rPr>
        <sz val="9"/>
        <rFont val="Arial"/>
        <family val="2"/>
      </rPr>
      <t>(Defects Injected Per Hour)</t>
    </r>
  </si>
  <si>
    <t>Post-Development</t>
  </si>
  <si>
    <t>Total Development Defects Injected</t>
  </si>
  <si>
    <t>Total Development Defects Removed</t>
  </si>
  <si>
    <t>Quality/Process Manager</t>
  </si>
  <si>
    <t>Total Resource Hours</t>
  </si>
  <si>
    <t>Cycle</t>
  </si>
  <si>
    <t>SYSTEM Percent Defect Free</t>
  </si>
  <si>
    <t>Total Requirements Pages (SRS)</t>
  </si>
  <si>
    <t>Total HLD Pages (SDS)</t>
  </si>
  <si>
    <t>Total Detailed Design Lines</t>
  </si>
  <si>
    <t>Part/Level</t>
  </si>
  <si>
    <t>Planned Value</t>
  </si>
  <si>
    <t>Cumulative Planned Value</t>
  </si>
  <si>
    <t>Predicted Earned Value</t>
  </si>
  <si>
    <t>Cumulative Predicted Earned Value</t>
  </si>
  <si>
    <t>Planned Hours</t>
  </si>
  <si>
    <t>Cumulative Planned Hours</t>
  </si>
  <si>
    <t>Total Task Plan Hours</t>
  </si>
  <si>
    <t>Total Schedule Plan Hours</t>
  </si>
  <si>
    <t>Difference</t>
  </si>
  <si>
    <t>Cumulative Plan Hours</t>
  </si>
  <si>
    <t>Plan Value</t>
  </si>
  <si>
    <t>Plan Week</t>
  </si>
  <si>
    <t>Plan Date</t>
  </si>
  <si>
    <t>Compile Defects/KLOC</t>
  </si>
  <si>
    <t>Unit Test Ddefects/KLOC</t>
  </si>
  <si>
    <t>Estimated Hours</t>
  </si>
  <si>
    <t>Estimated Size</t>
  </si>
  <si>
    <t>Rate (per Hr.)</t>
  </si>
  <si>
    <t>Today's Date Override</t>
  </si>
  <si>
    <t>Plan Hours by Role</t>
  </si>
  <si>
    <t>Weekly Data</t>
  </si>
  <si>
    <t>Total hours for the tasks completed this phase to date</t>
  </si>
  <si>
    <t>Team Member Weekly Data</t>
  </si>
  <si>
    <t>Project hours this cycle to date</t>
  </si>
  <si>
    <t>Earned value for this week</t>
  </si>
  <si>
    <t>Earned value this cycle to date</t>
  </si>
  <si>
    <t>Project hours for this week</t>
  </si>
  <si>
    <t>Totals</t>
  </si>
  <si>
    <t>Project!Name</t>
  </si>
  <si>
    <t>Team!B2</t>
  </si>
  <si>
    <t>STRAT1: Produce the Size Estimate</t>
  </si>
  <si>
    <t>SUMS!B8</t>
  </si>
  <si>
    <t>Enter on the SUMS worksheet, the names and size estimates of all assemblies and parts for this cycle.</t>
  </si>
  <si>
    <t>PLAN1: Produce the Task Plan</t>
  </si>
  <si>
    <t>Task!A8</t>
  </si>
  <si>
    <t>Revise the task list adding or deleting tasks as necessary. Then for each task, estimate the size where appropriate,  the time, and the time for each engineer assigned to the task.</t>
  </si>
  <si>
    <t>Schedule!C8</t>
  </si>
  <si>
    <t>PLAN1: Produce the Schedule Plan</t>
  </si>
  <si>
    <t>PLAN1: Quality Plan</t>
  </si>
  <si>
    <t>Before creating the quality plan, review the quality standard in the textbook.</t>
  </si>
  <si>
    <t xml:space="preserve">Enter the planned defect injection rates for each phase on the SUMQ worksheet. </t>
  </si>
  <si>
    <t>SUMQ!D82</t>
  </si>
  <si>
    <t>Enter estimated phase yields for each phase.</t>
  </si>
  <si>
    <t>SUMQ!D55</t>
  </si>
  <si>
    <t>Review the calculated defect removal rates and defect densities (Defects/KLOC) against the Quality Standard. If necessary, adjust planned time (Task worksheet), defect injection rates (SUMQ), or defect removal yields (SUMQ).</t>
  </si>
  <si>
    <t>Enter the team member names, initials, phone numbers, e-mail addresses, and filenames for the team members workbooks in the Team worksheet.</t>
  </si>
  <si>
    <t>Fill out the project information on the Project worksheet (Name, Team name, Project name, Start Date, Instructor, Cycle).</t>
  </si>
  <si>
    <t>Enter the role assignments on the Roles worksheet.</t>
  </si>
  <si>
    <t>Click the Generate Task List button to create a default task list.</t>
  </si>
  <si>
    <t>Click the Update Task and Schedule Plan button on the Task Worksheet to generate a schedule.</t>
  </si>
  <si>
    <t>Make 1 copy of the team workbook for each engineer. Use the filename entered on the Team worksheet (Workbook Filename). Click the Make copies... button to create the copies automatically.</t>
  </si>
  <si>
    <t>Revise the schedule plan on the Schedule worksheet to reflect your available hours per week.</t>
  </si>
  <si>
    <t>Load the engineers' individual worksheets and the consolidated team plan workbook into the same folder. Open the consolidated team plan workbook. Click the consolidate plan button on the Team worksheet to build a consolidated plan</t>
  </si>
  <si>
    <t>If necessary, reassign tasks to balance the workload and repeat the previous 3 steps until a balanced plan is achieved. If planned times for any task change, review the quality plan and revise it if necessary.</t>
  </si>
  <si>
    <t>LOGT!A7</t>
  </si>
  <si>
    <t>TSPi Process : Step</t>
  </si>
  <si>
    <t>During all TSPi phases, use the time log to record data on each task. Include the assembly and phase for each task, the date, start time, interrupt time, stop time, and comments.</t>
  </si>
  <si>
    <t>During TSPi phases REQ, DES, IMP, and TEST, use the defect log to record data on each defect. Include the date, number, type, assembly, phase injected, phase removed, fix time, fix reference, and description</t>
  </si>
  <si>
    <t>LOGD!A7</t>
  </si>
  <si>
    <t>Week!C2</t>
  </si>
  <si>
    <t>Click the Update Project button on the Project worksheet to update individual plans. Print the Task and Schedule worksheets.</t>
  </si>
  <si>
    <t>Prepare a Week report. The  worksheet Week includes the  planning summary information required for the week report.</t>
  </si>
  <si>
    <t>Send a copy of your workbook to the planning manager for use in preparing the team's consolidated weekly report.</t>
  </si>
  <si>
    <t>Update consolidated team plan with the current week's data and prepare status reports for the weekly meeting.</t>
  </si>
  <si>
    <t>Weekly Tracking</t>
  </si>
  <si>
    <t>Project and Cycle Postmortem</t>
  </si>
  <si>
    <t>Print the Task worksheet.</t>
  </si>
  <si>
    <t>Schedule!A8</t>
  </si>
  <si>
    <t>Load the individual engineers workbooks and the consolidated team workbook into the same folder. Open the consolidated team workbook. Click the Consolidate Plans button on Team worksheet to update consolidated team plan with the current week's data.</t>
  </si>
  <si>
    <t>Print the Schedule worksheet.</t>
  </si>
  <si>
    <t>Select the Project worksheet and click the update project button before printing status reports for the weekly meeting.</t>
  </si>
  <si>
    <t>Select the Project worksheet, select the assembly SYSTEM, then select and print the following charts:
-Earned Value
-Plan vs. Actual Hours</t>
  </si>
  <si>
    <t>Select the Project worksheet, select the assembly SYSTEM, then select and print the following charts:
-Defect Removal Profile
-Quality Profile
-Percent Defect Free</t>
  </si>
  <si>
    <t>Follow the weekly tracking instructions to prepare and print copies of the final task, schedule, and week reports.</t>
  </si>
  <si>
    <t>See weekly tracking instructions</t>
  </si>
  <si>
    <t>SUMP!B2</t>
  </si>
  <si>
    <t>SUMQ!B2</t>
  </si>
  <si>
    <t>Select the SUMP worksheet and print a SUMP form for the SYSTEM and each assembly</t>
  </si>
  <si>
    <t>Select the SUMQ worksheet and print a SUMQ form for the SYSTEM and each assembly</t>
  </si>
  <si>
    <t>Select the SUMS worksheet and print a SUMS form</t>
  </si>
  <si>
    <t>Select the Project worksheet and click the export button to save a copy of the consolidated team data for the cycle.</t>
  </si>
  <si>
    <t>Select the Project worksheet and click the export button to save a copy of your data for the cycle.</t>
  </si>
  <si>
    <t>Weekly</t>
  </si>
  <si>
    <t>Weekly during implementation and testing phases</t>
  </si>
  <si>
    <t>Team Plan Hours</t>
  </si>
  <si>
    <t>Team Actual Hours</t>
  </si>
  <si>
    <t>Team Plan Value</t>
  </si>
  <si>
    <t>Team Earned Value</t>
  </si>
  <si>
    <t xml:space="preserve">Version: </t>
  </si>
  <si>
    <t xml:space="preserve"> - Project Summary</t>
  </si>
  <si>
    <t>Goal</t>
  </si>
  <si>
    <t>Process Manager</t>
  </si>
  <si>
    <t>Quality Manager</t>
  </si>
  <si>
    <t>Test Manager</t>
  </si>
  <si>
    <t>Revise the tasks in the Task worksheet  to reflect the individual engineers workload (e.g. delete task not assigned to you, and where you share an assignment with other engineers, set their planned hours to zero).</t>
  </si>
  <si>
    <t>Plan Tasks</t>
  </si>
  <si>
    <t>Plan Weeks</t>
  </si>
  <si>
    <t>TSPi</t>
  </si>
  <si>
    <t>Instructor</t>
  </si>
  <si>
    <t>Development Manager</t>
  </si>
  <si>
    <t>Development Tasks Completed</t>
  </si>
  <si>
    <t xml:space="preserve">TSPi.19990907.  Copyright 1999 Addison Wesley . </t>
  </si>
  <si>
    <t>Lohtu</t>
  </si>
  <si>
    <t>B</t>
  </si>
  <si>
    <t>SYSTEM</t>
  </si>
  <si>
    <t>Inkeri Verkamo</t>
  </si>
  <si>
    <t>Mari Muuronen</t>
  </si>
  <si>
    <t>MM</t>
  </si>
  <si>
    <t>Virve Taivaljärvi</t>
  </si>
  <si>
    <t>VT</t>
  </si>
  <si>
    <t>A</t>
  </si>
  <si>
    <t>Text Pages</t>
  </si>
  <si>
    <t>LOC</t>
  </si>
  <si>
    <t>HLD Pages</t>
  </si>
  <si>
    <t>Lohtu-projekti</t>
  </si>
  <si>
    <t>Kimmo Airamaa</t>
  </si>
  <si>
    <t>KA</t>
  </si>
  <si>
    <t>Andreas Asuja</t>
  </si>
  <si>
    <t>Seppo Pastila</t>
  </si>
  <si>
    <t>SP</t>
  </si>
  <si>
    <t>AA</t>
  </si>
  <si>
    <t>kimmo2.xls</t>
  </si>
  <si>
    <t>andreas2.xls</t>
  </si>
  <si>
    <t>mari2.xls</t>
  </si>
  <si>
    <t>seppo2.xls</t>
  </si>
  <si>
    <t>virve2.xls</t>
  </si>
  <si>
    <t>050-3495400</t>
  </si>
  <si>
    <t>andreas.asuja@helsinki.fi</t>
  </si>
  <si>
    <t>045-6335543</t>
  </si>
  <si>
    <t>kimmo.airamaa@helsinki.fi</t>
  </si>
  <si>
    <t>050-3855527</t>
  </si>
  <si>
    <t>mari.muuronen@helsinki.fi</t>
  </si>
  <si>
    <t>040-7700455</t>
  </si>
  <si>
    <t>seppo.pastila@helsinki.fi</t>
  </si>
  <si>
    <t>040-5623777</t>
  </si>
  <si>
    <t>virve.taivaljarvi@helsinki.fi</t>
  </si>
  <si>
    <t>Projektisuunnitelma</t>
  </si>
  <si>
    <t>Määrittelydokumentti</t>
  </si>
  <si>
    <t>Suunnitteludokumentti</t>
  </si>
  <si>
    <t>Testaussuunnitelma</t>
  </si>
  <si>
    <t>HTML-koodi</t>
  </si>
  <si>
    <t>Java-koodi</t>
  </si>
  <si>
    <t>Tietokannanpäivitys/taulujen luonti</t>
  </si>
  <si>
    <t>Loppuraportti</t>
  </si>
  <si>
    <t>Projektisuunnitelman/aikataulujen päivitys</t>
  </si>
  <si>
    <t>Määrittelyn päivitys</t>
  </si>
  <si>
    <t>Suunnittelun päivitys</t>
  </si>
  <si>
    <t>Suunnitteludokumentin katselmointi</t>
  </si>
  <si>
    <t>Testaussuunnitelman päivitys</t>
  </si>
  <si>
    <t>Käyttötapausten päivitys</t>
  </si>
  <si>
    <t>Käyttöliittymän suunnittelu</t>
  </si>
  <si>
    <t>Viikkopalaverit</t>
  </si>
  <si>
    <t>Java-koodaus</t>
  </si>
  <si>
    <t>Html/jsp-koodaus</t>
  </si>
  <si>
    <t>Koodin katselmointi</t>
  </si>
  <si>
    <t>Yleinen projektin hallinta</t>
  </si>
  <si>
    <t>Yksikkötestaus</t>
  </si>
  <si>
    <t>Järjestelmätestaus</t>
  </si>
  <si>
    <t>Sovellusympäristön hallinnointi</t>
  </si>
  <si>
    <t>TSP-työkalu, päivitys/tuntien ja vikatietojen kirjaus</t>
  </si>
  <si>
    <t>Req Pages</t>
  </si>
  <si>
    <t>2.syklin aikataulujen suunnittelu</t>
  </si>
  <si>
    <t>2.syklin TSP-työkalun valmistelu</t>
  </si>
  <si>
    <t>2. syklin 1. vkopalaveri</t>
  </si>
  <si>
    <t>aikataulujen tekeminen</t>
  </si>
  <si>
    <t>viikkotuntien kirjaus</t>
  </si>
  <si>
    <t>Suunnitteludokkarin lukeminen</t>
  </si>
  <si>
    <t>Projektikokous</t>
  </si>
  <si>
    <t>Suunnitteludokkarin katselmointi</t>
  </si>
  <si>
    <t>Tomcatin virittelyä</t>
  </si>
  <si>
    <t>Pöytäkirjojen konvertointia ja nettisivujen päivitystä</t>
  </si>
  <si>
    <t>suunnittelua</t>
  </si>
  <si>
    <t>Suunnittelua</t>
  </si>
  <si>
    <t>FTR &amp; postmortem &amp; projektikokous</t>
  </si>
  <si>
    <t>suunnitteludokumentin säätämistä &amp; UML</t>
  </si>
  <si>
    <t xml:space="preserve">Suunnitteludokumentin päivittämistä </t>
  </si>
  <si>
    <t>suunnitteludokumentin kyhäämistä</t>
  </si>
  <si>
    <t>Toiminnan selvittämistä &amp; sekvenssikaavioiden säätöä</t>
  </si>
  <si>
    <t>Koodikatselmointikorjausten tekemistä &amp; javadoc</t>
  </si>
  <si>
    <t>Sekvenssikaavioita (onko enää ihme)</t>
  </si>
  <si>
    <t>suunnittelusta spostittelua</t>
  </si>
  <si>
    <t>suunnitteludokumentin katselmointia</t>
  </si>
  <si>
    <t>viikkopalaveri</t>
  </si>
  <si>
    <t>suunnitteludokumentin katselmointi</t>
  </si>
  <si>
    <t>katselmointidokkarin kirjoitus</t>
  </si>
  <si>
    <t>prjkokouksen pk</t>
  </si>
  <si>
    <t>prjkokouksen pk:n päivitys + pöytäkirjojen kopiointia</t>
  </si>
  <si>
    <t>menun ja kehysten etsintä + korjattu kuva suunnitteludokkariin</t>
  </si>
  <si>
    <t>tuntien kirjaus</t>
  </si>
  <si>
    <t>tuntiyhteenvedon tekeminen</t>
  </si>
  <si>
    <t>Ohjelman nimi pois Projektin perustiedot sivulta</t>
  </si>
  <si>
    <t>LohtuResources-luokan metodit setLogFileName ja setLogLevel yhdistyvät yhdeksi setLogger-metodiksi. (s. 19)</t>
  </si>
  <si>
    <t>Luvun 3.4 alle lisättävä aliluvut PhaseVO, PhaseDAO, UsersTasksVO ja UsersTaskDAO-luokille</t>
  </si>
  <si>
    <t>Luvun 3.6 alle lisättävä aliluku uudelle kontroller-luokalle. CycleController</t>
  </si>
  <si>
    <t>Lukuun 3.7.1 lisättävä tiedot uudesta CyclePlanning.jsp-sivusta sekä vasemman reunan navigointipalkista.</t>
  </si>
  <si>
    <t>Vaihdetaan lukujen 3.7 ja 3.8 paikkoja</t>
  </si>
  <si>
    <t>Kuvan 17 PhaseVO-luokkaan muutetaan jokainen ajanhakumetodi palauttamaan Date-olion sekä näille rinnakkaismetodit, jotka palauttavat String-oliot</t>
  </si>
  <si>
    <t>Muutetaan LohtuResources ja LohtuInit-luokkia siten, että LohtuInit asettaa LohtuResources-luokalle käytetyn aikaleiman muodon.LohtuResources-luokkaan lisätään myös uusi metodi, joka palauttaa SimpleFormatter-olion.</t>
  </si>
  <si>
    <t>Kuvan 17 PhaseVO-luokan isDeleted-metodi puuttuu</t>
  </si>
  <si>
    <t>Kuva 18 poistetaan</t>
  </si>
  <si>
    <t>Kuvassa 19 puuttuvat metodien parametrit ja palautusarvot</t>
  </si>
  <si>
    <t>Kuvan 19 TaskVO-luokkaan muutetaan jokainen ajanhakumetodi palauttamaan Date-olion sekä lisätään näille rinnakkaismetodit, jotka palauttavat String-olion</t>
  </si>
  <si>
    <t>Kuva 20 poistetaan</t>
  </si>
  <si>
    <t>Kuvaa 21 lisätään ohjelman osien ja projektiryhmäläisten hakeminen sivulle</t>
  </si>
  <si>
    <t>Syklin suunnittelusivulla olevat poistot kuvataan omissa sekvenssikaavioissaan</t>
  </si>
  <si>
    <t>Viimeisen (tarpeettoman) sekvenssikaavion viilausta</t>
  </si>
  <si>
    <t>Koodausta</t>
  </si>
  <si>
    <t>Koodausta (taas kerran)</t>
  </si>
  <si>
    <t>Koodausta ja luokkien korjailuita (pääosin korjailua)</t>
  </si>
  <si>
    <t>koodausta</t>
  </si>
  <si>
    <t>koodausta ja viilausta</t>
  </si>
  <si>
    <t>suunnittelun päivitystä, UML-säätämistä</t>
  </si>
  <si>
    <t>Niitä hiivatin sekvenssikaavioita ja Rational Rosea (RR hirteen!)</t>
  </si>
  <si>
    <t>TSP-laatuarvioita</t>
  </si>
  <si>
    <t>Testitapausten tarkistus</t>
  </si>
  <si>
    <t>Koodin ihmettelyä</t>
  </si>
  <si>
    <t>Testitapausten päivitys</t>
  </si>
  <si>
    <t>Päivitetty SUMQ ja LOGD</t>
  </si>
  <si>
    <t>UserVO- ja TaskVO-luokkien koodausta</t>
  </si>
  <si>
    <t>suunnitteludokumentin lukeminen</t>
  </si>
  <si>
    <t>2. syklin 2. vkopalaveri</t>
  </si>
  <si>
    <t>1.syklin testausta</t>
  </si>
  <si>
    <t>viikkoyhteenvedon tekeminen</t>
  </si>
  <si>
    <t>2.syklin luokkien rungon tekeminen</t>
  </si>
  <si>
    <t>processmodel lisäys, id:tä ei saa lisätä itse</t>
  </si>
  <si>
    <t>ProcessmodelDAO: lohko suljetaan väärässä kohtaa</t>
  </si>
  <si>
    <t>ProcessmodelDAO: väärän niminen sarake tietokantakyselyssä</t>
  </si>
  <si>
    <t>ComponentDAO: tarkistus if (component.getId() &lt;= 0 ) turha</t>
  </si>
  <si>
    <t>ProjectDAO: väärän niminen sarake tietokantakyselyssä</t>
  </si>
  <si>
    <t>puuttui Date-luokan importointi TaskVO:sta</t>
  </si>
  <si>
    <t>getActualDeadline-metodi kahdesti, ku olin Stringin palauttavaan metodiin unohtanu laittaa S:n perään...</t>
  </si>
  <si>
    <t>projektikokouksen valmistelu</t>
  </si>
  <si>
    <t>vt-propän hommia</t>
  </si>
  <si>
    <t>viikkopalaveri + ihmettelyä päälle</t>
  </si>
  <si>
    <t>TaskVO-luokan koodausta</t>
  </si>
  <si>
    <t>alustavaa aikaisemman jsp-sivun tutkimista</t>
  </si>
  <si>
    <t>vertaisarviointi ja syklin miettimistä</t>
  </si>
  <si>
    <t>Ekan syklin postmortem</t>
  </si>
  <si>
    <t>Tokan syklin eka palaveri</t>
  </si>
  <si>
    <t>Ekan syklin koodin korjailua ja testausta</t>
  </si>
  <si>
    <t>Ekan syklin koodin katselmointi</t>
  </si>
  <si>
    <t>Viikkorapostti ja agnda maanantain palaverille</t>
  </si>
  <si>
    <t>Checkstyle virheet pois ja ekan syklin virheiden selvittelyä</t>
  </si>
  <si>
    <t>Suunniteludokumentin katselmointi</t>
  </si>
  <si>
    <t>Tokan syklin toka palaveri</t>
  </si>
  <si>
    <t>Palaveri Verkamon kanssa.</t>
  </si>
  <si>
    <t>2.syklin 3.vkopalaveri</t>
  </si>
  <si>
    <t>Loman jälkeinen kiinni otto ja postmortem valmistelu</t>
  </si>
  <si>
    <t>Tokan syklin postmortem</t>
  </si>
  <si>
    <t>laaturaportti postmortemiin</t>
  </si>
  <si>
    <t xml:space="preserve">Lukuun 1.5.2 lisätään maininta, ettei suure-kenttiä toteuteta syklissä 2. </t>
  </si>
  <si>
    <t xml:space="preserve">Kuva 11: LohtuResources-luokasta puuttuvat metodit setDateFormatter ja formatDate. Lisäksi setLogFileName- ja setLogLevel-metodit pitää korvata setLogger-metodilla. </t>
  </si>
  <si>
    <t>Kuva 13: PhaseDAO-luokan konstruktorista poistettava ”= default”-teksti.</t>
  </si>
  <si>
    <t xml:space="preserve">Kuva 15: LohtuResources-luokasta puuttuvat metodit setDateFormatter ja formatDate. Lisäksi setLogFileName-metodi pitää korvata setLogger-metodilla. </t>
  </si>
  <si>
    <t>3.6.2-luvusta poistetaan tieto, jonka mukaan toiminto toteutettaisiin toisessa syklissä.</t>
  </si>
  <si>
    <t>3.6.1-luvussa ProjectController-luokan kuvausta tarkennetaan: kyseinen luokka ohjaa projektin perustietosivun toimintoja.</t>
  </si>
  <si>
    <t>Kuva 16 poistetaan.</t>
  </si>
  <si>
    <t>Luvusta 3.7.1 poistetaan viittaus kuvaan 16.</t>
  </si>
  <si>
    <t>Luvusta 3.9 poistetaan teksti ”syklin 1 toteutettavissa”.</t>
  </si>
  <si>
    <t>Kuva 20: DAOFactoryn ja PhaseDAOn väliin lisättävä CyclePlannin.jsp-sivu, joka hoitaa getDAOt, –Iteratorit jne kuten kuvassa 17.</t>
  </si>
  <si>
    <t>Kuvista 20, 21 ja 22 poistetaan Asiakkaasta maininta jsp:stä.</t>
  </si>
  <si>
    <t>Kuva 21: Lisätään Iteratoreista kommentti, että niitä käytetään tarkistusten tekemiseen. Lisätään myös olemassaolevien vaiheiden ja tehtävien päivityksen kuvaus.</t>
  </si>
  <si>
    <t>Kuvan 22 yhteyteen maininta siitä, että aina poistoja suoritettaessa suoritetaan myös kuvassa 21 esitetyt toiminnot. Lisätään myös seuraavankaltainen kommentti: ”Tehtävien poisto tapahtuu vastaavalla tavalla kuin vaiheiden poisto. Syklin poistoa ei toistaiseksi ole suunniteltu.”</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</si>
</sst>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mmmm\ d\,\ yyyy"/>
    <numFmt numFmtId="186" formatCode="0.0%"/>
    <numFmt numFmtId="187" formatCode="hh:mm:ss"/>
    <numFmt numFmtId="188" formatCode="mm/dd/yy"/>
    <numFmt numFmtId="189" formatCode="000"/>
    <numFmt numFmtId="190" formatCode="0.00_)"/>
    <numFmt numFmtId="191" formatCode="00"/>
  </numFmts>
  <fonts count="30">
    <font>
      <sz val="10"/>
      <name val="Arial"/>
      <family val="0"/>
    </font>
    <font>
      <b/>
      <sz val="10"/>
      <name val="Arial"/>
      <family val="0"/>
    </font>
    <font>
      <i/>
      <sz val="10"/>
      <name val="Arial"/>
      <family val="0"/>
    </font>
    <font>
      <b/>
      <i/>
      <sz val="10"/>
      <name val="Arial"/>
      <family val="0"/>
    </font>
    <font>
      <sz val="8"/>
      <name val="Arial"/>
      <family val="0"/>
    </font>
    <font>
      <b/>
      <sz val="10"/>
      <name val="Geneva"/>
      <family val="0"/>
    </font>
    <font>
      <i/>
      <sz val="10"/>
      <name val="Geneva"/>
      <family val="0"/>
    </font>
    <font>
      <sz val="9"/>
      <name val="Arial"/>
      <family val="2"/>
    </font>
    <font>
      <u val="single"/>
      <sz val="10"/>
      <color indexed="12"/>
      <name val="Arial"/>
      <family val="0"/>
    </font>
    <font>
      <sz val="10"/>
      <name val="MS Sans Serif"/>
      <family val="0"/>
    </font>
    <font>
      <sz val="8"/>
      <name val="Tahoma"/>
      <family val="2"/>
    </font>
    <font>
      <sz val="7"/>
      <name val="Small Fonts"/>
      <family val="0"/>
    </font>
    <font>
      <b/>
      <i/>
      <sz val="16"/>
      <name val="Helv"/>
      <family val="0"/>
    </font>
    <font>
      <b/>
      <sz val="14"/>
      <name val="Times New Roman"/>
      <family val="1"/>
    </font>
    <font>
      <sz val="7"/>
      <name val="Arial"/>
      <family val="2"/>
    </font>
    <font>
      <sz val="8"/>
      <name val="Times New Roman"/>
      <family val="1"/>
    </font>
    <font>
      <sz val="14"/>
      <name val="Times New Roman"/>
      <family val="1"/>
    </font>
    <font>
      <sz val="14"/>
      <color indexed="55"/>
      <name val="Times New Roman"/>
      <family val="1"/>
    </font>
    <font>
      <sz val="8"/>
      <color indexed="55"/>
      <name val="Arial"/>
      <family val="2"/>
    </font>
    <font>
      <u val="single"/>
      <sz val="10"/>
      <color indexed="36"/>
      <name val="Arial"/>
      <family val="0"/>
    </font>
    <font>
      <b/>
      <sz val="10"/>
      <color indexed="55"/>
      <name val="Arial"/>
      <family val="2"/>
    </font>
    <font>
      <sz val="8"/>
      <color indexed="22"/>
      <name val="Arial"/>
      <family val="2"/>
    </font>
    <font>
      <b/>
      <sz val="12"/>
      <name val="Arial"/>
      <family val="2"/>
    </font>
    <font>
      <i/>
      <sz val="8"/>
      <name val="Arial"/>
      <family val="2"/>
    </font>
    <font>
      <sz val="6"/>
      <name val="Times New Roman"/>
      <family val="1"/>
    </font>
    <font>
      <b/>
      <sz val="9"/>
      <name val="Arial"/>
      <family val="2"/>
    </font>
    <font>
      <b/>
      <sz val="8"/>
      <name val="Arial"/>
      <family val="2"/>
    </font>
    <font>
      <b/>
      <sz val="9"/>
      <color indexed="10"/>
      <name val="Arial"/>
      <family val="2"/>
    </font>
    <font>
      <b/>
      <sz val="14"/>
      <name val="Arial"/>
      <family val="2"/>
    </font>
    <font>
      <u val="single"/>
      <sz val="8"/>
      <color indexed="12"/>
      <name val="Arial"/>
      <family val="2"/>
    </font>
  </fonts>
  <fills count="7">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2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medium"/>
      <top>
        <color indexed="63"/>
      </top>
      <bottom style="thin"/>
    </border>
    <border>
      <left style="thin"/>
      <right style="thin"/>
      <top>
        <color indexed="63"/>
      </top>
      <bottom style="thin"/>
    </border>
    <border>
      <left style="thin"/>
      <right style="medium"/>
      <top style="thin"/>
      <bottom style="medium"/>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style="thin"/>
      <right style="thin"/>
      <top style="thin"/>
      <bottom>
        <color indexed="63"/>
      </bottom>
    </border>
    <border>
      <left style="hair"/>
      <right style="hair"/>
      <top style="hair"/>
      <bottom>
        <color indexed="63"/>
      </bottom>
    </border>
    <border>
      <left style="hair"/>
      <right style="hair"/>
      <top style="hair"/>
      <bottom style="hair"/>
    </border>
    <border>
      <left style="hair"/>
      <right style="hair"/>
      <top style="thin"/>
      <bottom style="hair"/>
    </border>
  </borders>
  <cellStyleXfs count="29">
    <xf numFmtId="0" fontId="0" fillId="0" borderId="0">
      <alignment/>
      <protection/>
    </xf>
    <xf numFmtId="0" fontId="5"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0" borderId="0" applyNumberFormat="0" applyFill="0" applyBorder="0" applyAlignment="0" applyProtection="0"/>
    <xf numFmtId="38" fontId="4" fillId="2" borderId="0" applyNumberFormat="0" applyBorder="0" applyAlignment="0" applyProtection="0"/>
    <xf numFmtId="0" fontId="8" fillId="0" borderId="0" applyNumberFormat="0" applyFill="0" applyBorder="0" applyAlignment="0" applyProtection="0"/>
    <xf numFmtId="10" fontId="4" fillId="3" borderId="1" applyNumberFormat="0" applyBorder="0" applyAlignment="0" applyProtection="0"/>
    <xf numFmtId="37" fontId="11" fillId="0" borderId="0">
      <alignment/>
      <protection/>
    </xf>
    <xf numFmtId="190" fontId="12" fillId="0" borderId="0">
      <alignment/>
      <protection/>
    </xf>
    <xf numFmtId="0" fontId="9" fillId="0" borderId="0">
      <alignment/>
      <protection/>
    </xf>
    <xf numFmtId="0" fontId="9" fillId="0" borderId="0">
      <alignment/>
      <protection/>
    </xf>
    <xf numFmtId="9" fontId="0" fillId="0" borderId="0" applyFont="0" applyFill="0" applyBorder="0" applyAlignment="0" applyProtection="0"/>
    <xf numFmtId="10" fontId="0" fillId="0" borderId="0" applyFont="0" applyFill="0" applyBorder="0" applyAlignment="0" applyProtection="0"/>
  </cellStyleXfs>
  <cellXfs count="318">
    <xf numFmtId="0" fontId="0" fillId="0" borderId="0" xfId="0" applyAlignment="1">
      <alignment/>
    </xf>
    <xf numFmtId="0" fontId="0" fillId="2" borderId="0" xfId="0" applyFill="1" applyAlignment="1">
      <alignment/>
    </xf>
    <xf numFmtId="0" fontId="4" fillId="4" borderId="0" xfId="0" applyNumberFormat="1" applyFont="1" applyFill="1" applyAlignment="1">
      <alignment/>
    </xf>
    <xf numFmtId="14" fontId="4" fillId="4" borderId="0" xfId="0" applyNumberFormat="1" applyFont="1" applyFill="1" applyAlignment="1">
      <alignment/>
    </xf>
    <xf numFmtId="0" fontId="4" fillId="2" borderId="0" xfId="0" applyFont="1" applyFill="1" applyAlignment="1">
      <alignment/>
    </xf>
    <xf numFmtId="0" fontId="4" fillId="0" borderId="0" xfId="25" applyFont="1" applyProtection="1">
      <alignment/>
      <protection locked="0"/>
    </xf>
    <xf numFmtId="14" fontId="4" fillId="0" borderId="0" xfId="25" applyNumberFormat="1" applyFont="1" applyProtection="1">
      <alignment/>
      <protection locked="0"/>
    </xf>
    <xf numFmtId="187" fontId="4" fillId="0" borderId="0" xfId="25" applyNumberFormat="1" applyFont="1" applyProtection="1">
      <alignment/>
      <protection locked="0"/>
    </xf>
    <xf numFmtId="184" fontId="4" fillId="0" borderId="0" xfId="25" applyNumberFormat="1" applyFont="1" applyProtection="1">
      <alignment/>
      <protection locked="0"/>
    </xf>
    <xf numFmtId="0" fontId="4" fillId="2" borderId="1" xfId="0" applyFont="1" applyFill="1" applyBorder="1" applyAlignment="1" applyProtection="1">
      <alignment horizontal="left" wrapText="1"/>
      <protection/>
    </xf>
    <xf numFmtId="2" fontId="4" fillId="2" borderId="1" xfId="0" applyNumberFormat="1" applyFont="1" applyFill="1" applyBorder="1" applyAlignment="1" applyProtection="1">
      <alignment horizontal="center" wrapText="1"/>
      <protection/>
    </xf>
    <xf numFmtId="184" fontId="4" fillId="0" borderId="0" xfId="0" applyNumberFormat="1" applyFont="1" applyFill="1" applyAlignment="1" applyProtection="1">
      <alignment/>
      <protection locked="0"/>
    </xf>
    <xf numFmtId="0" fontId="4" fillId="2" borderId="0" xfId="0" applyFont="1" applyFill="1" applyAlignment="1" applyProtection="1">
      <alignment/>
      <protection/>
    </xf>
    <xf numFmtId="0" fontId="4" fillId="0" borderId="0" xfId="0" applyFont="1" applyFill="1" applyAlignment="1" applyProtection="1">
      <alignment/>
      <protection locked="0"/>
    </xf>
    <xf numFmtId="0" fontId="4" fillId="2" borderId="1" xfId="0" applyNumberFormat="1" applyFont="1" applyFill="1" applyBorder="1" applyAlignment="1" applyProtection="1">
      <alignment horizontal="center" wrapText="1"/>
      <protection/>
    </xf>
    <xf numFmtId="0" fontId="4" fillId="0" borderId="0" xfId="0" applyNumberFormat="1" applyFont="1" applyFill="1" applyAlignment="1" applyProtection="1">
      <alignment/>
      <protection locked="0"/>
    </xf>
    <xf numFmtId="0" fontId="4" fillId="2" borderId="1" xfId="0" applyFont="1" applyFill="1" applyBorder="1" applyAlignment="1" applyProtection="1">
      <alignment horizontal="center"/>
      <protection/>
    </xf>
    <xf numFmtId="0" fontId="4" fillId="2" borderId="1" xfId="0" applyNumberFormat="1" applyFont="1" applyFill="1" applyBorder="1" applyAlignment="1" applyProtection="1">
      <alignment horizontal="center"/>
      <protection/>
    </xf>
    <xf numFmtId="0" fontId="4" fillId="2" borderId="0" xfId="0" applyFont="1" applyFill="1" applyBorder="1" applyAlignment="1">
      <alignment/>
    </xf>
    <xf numFmtId="0" fontId="4" fillId="4" borderId="0" xfId="0" applyNumberFormat="1" applyFont="1" applyFill="1" applyAlignment="1" applyProtection="1">
      <alignment/>
      <protection/>
    </xf>
    <xf numFmtId="0" fontId="4" fillId="2" borderId="0" xfId="0" applyNumberFormat="1" applyFont="1" applyFill="1" applyAlignment="1" applyProtection="1">
      <alignment/>
      <protection/>
    </xf>
    <xf numFmtId="184" fontId="4" fillId="2" borderId="0" xfId="0" applyNumberFormat="1" applyFont="1" applyFill="1" applyAlignment="1" applyProtection="1">
      <alignment horizontal="right" wrapText="1"/>
      <protection/>
    </xf>
    <xf numFmtId="184" fontId="4" fillId="2" borderId="0" xfId="0" applyNumberFormat="1" applyFont="1" applyFill="1" applyAlignment="1" applyProtection="1">
      <alignment/>
      <protection/>
    </xf>
    <xf numFmtId="184" fontId="4" fillId="2" borderId="0" xfId="0" applyNumberFormat="1" applyFont="1" applyFill="1" applyAlignment="1">
      <alignment/>
    </xf>
    <xf numFmtId="184" fontId="4" fillId="0" borderId="0" xfId="0" applyNumberFormat="1" applyFont="1" applyFill="1" applyAlignment="1" applyProtection="1">
      <alignment/>
      <protection/>
    </xf>
    <xf numFmtId="0" fontId="4" fillId="0" borderId="0" xfId="25" applyNumberFormat="1" applyFont="1" applyProtection="1">
      <alignment/>
      <protection locked="0"/>
    </xf>
    <xf numFmtId="2" fontId="4" fillId="0" borderId="0" xfId="0" applyNumberFormat="1" applyFont="1" applyFill="1" applyAlignment="1" applyProtection="1">
      <alignment/>
      <protection locked="0"/>
    </xf>
    <xf numFmtId="14" fontId="4" fillId="0" borderId="0" xfId="0" applyNumberFormat="1" applyFont="1" applyFill="1" applyAlignment="1" applyProtection="1">
      <alignment/>
      <protection locked="0"/>
    </xf>
    <xf numFmtId="2" fontId="4" fillId="2" borderId="0" xfId="0" applyNumberFormat="1" applyFont="1" applyFill="1" applyAlignment="1" applyProtection="1">
      <alignment/>
      <protection locked="0"/>
    </xf>
    <xf numFmtId="0" fontId="4" fillId="2" borderId="0" xfId="0" applyFont="1" applyFill="1" applyAlignment="1" applyProtection="1">
      <alignment/>
      <protection locked="0"/>
    </xf>
    <xf numFmtId="184" fontId="4" fillId="2" borderId="0" xfId="0" applyNumberFormat="1" applyFont="1" applyFill="1" applyAlignment="1" applyProtection="1">
      <alignment/>
      <protection locked="0"/>
    </xf>
    <xf numFmtId="0" fontId="4" fillId="2" borderId="0" xfId="0" applyNumberFormat="1" applyFont="1" applyFill="1" applyAlignment="1" applyProtection="1">
      <alignment/>
      <protection locked="0"/>
    </xf>
    <xf numFmtId="14" fontId="4" fillId="2" borderId="0" xfId="0" applyNumberFormat="1" applyFont="1" applyFill="1" applyAlignment="1" applyProtection="1">
      <alignment/>
      <protection locked="0"/>
    </xf>
    <xf numFmtId="184" fontId="4" fillId="4" borderId="0" xfId="0" applyNumberFormat="1" applyFont="1" applyFill="1" applyAlignment="1" applyProtection="1">
      <alignment/>
      <protection locked="0"/>
    </xf>
    <xf numFmtId="14" fontId="4" fillId="4" borderId="0" xfId="0" applyNumberFormat="1" applyFont="1" applyFill="1" applyAlignment="1" applyProtection="1">
      <alignment/>
      <protection locked="0"/>
    </xf>
    <xf numFmtId="0" fontId="4" fillId="2" borderId="0" xfId="0" applyFont="1" applyFill="1" applyAlignment="1" applyProtection="1">
      <alignment horizontal="left" wrapText="1"/>
      <protection locked="0"/>
    </xf>
    <xf numFmtId="0" fontId="16" fillId="2" borderId="0" xfId="0" applyFont="1" applyFill="1" applyBorder="1" applyAlignment="1">
      <alignment/>
    </xf>
    <xf numFmtId="0" fontId="17" fillId="2" borderId="0" xfId="0" applyFont="1" applyFill="1" applyAlignment="1">
      <alignment/>
    </xf>
    <xf numFmtId="0" fontId="16" fillId="2" borderId="0" xfId="0" applyFont="1" applyFill="1" applyAlignment="1">
      <alignment/>
    </xf>
    <xf numFmtId="185" fontId="4" fillId="0" borderId="2" xfId="0" applyNumberFormat="1" applyFont="1" applyFill="1" applyBorder="1" applyAlignment="1" applyProtection="1">
      <alignment horizontal="left"/>
      <protection locked="0"/>
    </xf>
    <xf numFmtId="0" fontId="4" fillId="2" borderId="0" xfId="0" applyFont="1" applyFill="1" applyAlignment="1">
      <alignment horizontal="center"/>
    </xf>
    <xf numFmtId="0" fontId="4" fillId="2" borderId="0" xfId="0" applyFont="1" applyFill="1" applyAlignment="1">
      <alignment horizontal="left"/>
    </xf>
    <xf numFmtId="0" fontId="18" fillId="2" borderId="0" xfId="0" applyFont="1" applyFill="1" applyAlignment="1">
      <alignment/>
    </xf>
    <xf numFmtId="0" fontId="4" fillId="2" borderId="0" xfId="0" applyFont="1" applyFill="1" applyBorder="1" applyAlignment="1">
      <alignment horizontal="right"/>
    </xf>
    <xf numFmtId="0" fontId="4" fillId="2" borderId="3" xfId="0" applyFont="1" applyFill="1" applyBorder="1" applyAlignment="1">
      <alignment/>
    </xf>
    <xf numFmtId="0" fontId="1" fillId="2" borderId="0" xfId="0" applyFont="1" applyFill="1" applyBorder="1" applyAlignment="1">
      <alignment/>
    </xf>
    <xf numFmtId="0" fontId="20" fillId="2" borderId="0" xfId="0" applyFont="1" applyFill="1" applyAlignment="1">
      <alignment/>
    </xf>
    <xf numFmtId="0" fontId="1" fillId="2" borderId="0" xfId="0" applyFont="1" applyFill="1" applyAlignment="1">
      <alignment/>
    </xf>
    <xf numFmtId="0" fontId="4" fillId="0" borderId="2" xfId="0" applyNumberFormat="1" applyFont="1" applyFill="1" applyBorder="1" applyAlignment="1" applyProtection="1">
      <alignment horizontal="left"/>
      <protection locked="0"/>
    </xf>
    <xf numFmtId="0" fontId="4" fillId="0" borderId="4" xfId="0" applyFont="1" applyFill="1" applyBorder="1" applyAlignment="1" applyProtection="1">
      <alignment/>
      <protection locked="0"/>
    </xf>
    <xf numFmtId="0" fontId="4" fillId="2" borderId="5" xfId="0" applyFont="1" applyFill="1" applyBorder="1" applyAlignment="1">
      <alignment/>
    </xf>
    <xf numFmtId="0" fontId="4" fillId="0" borderId="6" xfId="0" applyFont="1" applyFill="1" applyBorder="1" applyAlignment="1" applyProtection="1">
      <alignment/>
      <protection locked="0"/>
    </xf>
    <xf numFmtId="0" fontId="4" fillId="2" borderId="7" xfId="0" applyFont="1" applyFill="1" applyBorder="1" applyAlignment="1">
      <alignment/>
    </xf>
    <xf numFmtId="0" fontId="4" fillId="0" borderId="8" xfId="0" applyFont="1" applyFill="1" applyBorder="1" applyAlignment="1" applyProtection="1">
      <alignment/>
      <protection locked="0"/>
    </xf>
    <xf numFmtId="0" fontId="4" fillId="0" borderId="9" xfId="0" applyFont="1" applyFill="1" applyBorder="1" applyAlignment="1" applyProtection="1">
      <alignment/>
      <protection locked="0"/>
    </xf>
    <xf numFmtId="0" fontId="4" fillId="0" borderId="0" xfId="0" applyFont="1" applyAlignment="1" applyProtection="1">
      <alignment/>
      <protection locked="0"/>
    </xf>
    <xf numFmtId="2" fontId="4" fillId="0" borderId="0" xfId="0" applyNumberFormat="1" applyFont="1" applyAlignment="1" applyProtection="1">
      <alignment/>
      <protection locked="0"/>
    </xf>
    <xf numFmtId="0" fontId="4" fillId="0" borderId="0" xfId="0" applyFont="1" applyAlignment="1" applyProtection="1">
      <alignment/>
      <protection locked="0"/>
    </xf>
    <xf numFmtId="0" fontId="4" fillId="0" borderId="0" xfId="3" applyFont="1" applyFill="1" applyAlignment="1" applyProtection="1">
      <alignment vertical="top" wrapText="1"/>
      <protection locked="0"/>
    </xf>
    <xf numFmtId="184" fontId="4" fillId="4" borderId="0" xfId="0" applyNumberFormat="1" applyFont="1" applyFill="1" applyAlignment="1" applyProtection="1">
      <alignment/>
      <protection/>
    </xf>
    <xf numFmtId="0" fontId="4" fillId="4" borderId="0" xfId="0" applyNumberFormat="1" applyFont="1" applyFill="1" applyAlignment="1" applyProtection="1">
      <alignment/>
      <protection locked="0"/>
    </xf>
    <xf numFmtId="0" fontId="4" fillId="2" borderId="10" xfId="0" applyFont="1" applyFill="1" applyBorder="1" applyAlignment="1">
      <alignment/>
    </xf>
    <xf numFmtId="0" fontId="4" fillId="2" borderId="11" xfId="0" applyFont="1" applyFill="1" applyBorder="1" applyAlignment="1" applyProtection="1">
      <alignment horizontal="right" wrapText="1"/>
      <protection/>
    </xf>
    <xf numFmtId="0" fontId="4" fillId="2" borderId="0" xfId="0" applyFont="1" applyFill="1" applyBorder="1" applyAlignment="1" applyProtection="1">
      <alignment/>
      <protection/>
    </xf>
    <xf numFmtId="14" fontId="4" fillId="2" borderId="1" xfId="0" applyNumberFormat="1" applyFont="1" applyFill="1" applyBorder="1" applyAlignment="1" applyProtection="1">
      <alignment horizontal="center"/>
      <protection/>
    </xf>
    <xf numFmtId="14" fontId="4" fillId="4" borderId="0" xfId="0" applyNumberFormat="1" applyFont="1" applyFill="1" applyAlignment="1" applyProtection="1">
      <alignment/>
      <protection/>
    </xf>
    <xf numFmtId="0" fontId="4" fillId="0" borderId="0" xfId="0" applyFont="1" applyFill="1" applyBorder="1" applyAlignment="1" applyProtection="1">
      <alignment/>
      <protection locked="0"/>
    </xf>
    <xf numFmtId="0" fontId="0" fillId="0" borderId="0" xfId="0" applyFill="1" applyAlignment="1" applyProtection="1">
      <alignment/>
      <protection locked="0"/>
    </xf>
    <xf numFmtId="14" fontId="0" fillId="0" borderId="0" xfId="0" applyNumberFormat="1" applyFill="1" applyAlignment="1" applyProtection="1">
      <alignment/>
      <protection locked="0"/>
    </xf>
    <xf numFmtId="0" fontId="0" fillId="2" borderId="0" xfId="0" applyFill="1" applyAlignment="1" applyProtection="1">
      <alignment/>
      <protection/>
    </xf>
    <xf numFmtId="0" fontId="0" fillId="2" borderId="0" xfId="0" applyFill="1" applyAlignment="1" applyProtection="1">
      <alignment horizontal="center"/>
      <protection/>
    </xf>
    <xf numFmtId="0" fontId="4" fillId="2" borderId="1" xfId="0" applyFont="1" applyFill="1" applyBorder="1" applyAlignment="1">
      <alignment horizontal="center"/>
    </xf>
    <xf numFmtId="0" fontId="4" fillId="0" borderId="0" xfId="0" applyNumberFormat="1" applyFont="1" applyFill="1" applyBorder="1" applyAlignment="1" applyProtection="1">
      <alignment/>
      <protection locked="0"/>
    </xf>
    <xf numFmtId="19" fontId="21" fillId="2" borderId="0" xfId="0" applyNumberFormat="1" applyFont="1" applyFill="1" applyBorder="1" applyAlignment="1" applyProtection="1">
      <alignment horizontal="center"/>
      <protection/>
    </xf>
    <xf numFmtId="14" fontId="4" fillId="2" borderId="1" xfId="26" applyNumberFormat="1" applyFont="1" applyFill="1" applyBorder="1" applyAlignment="1" applyProtection="1">
      <alignment horizontal="center" wrapText="1"/>
      <protection/>
    </xf>
    <xf numFmtId="0" fontId="4" fillId="2" borderId="1" xfId="26" applyNumberFormat="1" applyFont="1" applyFill="1" applyBorder="1" applyAlignment="1" applyProtection="1">
      <alignment horizontal="center" wrapText="1"/>
      <protection/>
    </xf>
    <xf numFmtId="0" fontId="4" fillId="2" borderId="1" xfId="26" applyFont="1" applyFill="1" applyBorder="1" applyAlignment="1" applyProtection="1">
      <alignment horizontal="center" wrapText="1"/>
      <protection/>
    </xf>
    <xf numFmtId="184" fontId="4" fillId="2" borderId="1" xfId="26" applyNumberFormat="1" applyFont="1" applyFill="1" applyBorder="1" applyAlignment="1" applyProtection="1">
      <alignment horizontal="center" wrapText="1"/>
      <protection/>
    </xf>
    <xf numFmtId="0" fontId="4" fillId="2" borderId="0" xfId="26" applyFont="1" applyFill="1" applyBorder="1" applyAlignment="1" applyProtection="1">
      <alignment horizontal="center" wrapText="1"/>
      <protection/>
    </xf>
    <xf numFmtId="0" fontId="4" fillId="0" borderId="0" xfId="0" applyNumberFormat="1" applyFont="1" applyBorder="1" applyAlignment="1" applyProtection="1">
      <alignment/>
      <protection locked="0"/>
    </xf>
    <xf numFmtId="184" fontId="4" fillId="0" borderId="0" xfId="26" applyNumberFormat="1" applyFont="1" applyFill="1" applyProtection="1">
      <alignment/>
      <protection locked="0"/>
    </xf>
    <xf numFmtId="0" fontId="4" fillId="0" borderId="0" xfId="26" applyFont="1" applyFill="1" applyProtection="1">
      <alignment/>
      <protection locked="0"/>
    </xf>
    <xf numFmtId="0" fontId="4" fillId="2" borderId="0" xfId="26" applyFont="1" applyFill="1" applyProtection="1">
      <alignment/>
      <protection/>
    </xf>
    <xf numFmtId="0" fontId="4" fillId="0" borderId="0" xfId="26" applyFont="1" applyFill="1" applyAlignment="1" applyProtection="1">
      <alignment/>
      <protection locked="0"/>
    </xf>
    <xf numFmtId="0" fontId="4" fillId="0" borderId="0" xfId="26" applyNumberFormat="1" applyFont="1" applyFill="1" applyProtection="1">
      <alignment/>
      <protection locked="0"/>
    </xf>
    <xf numFmtId="14" fontId="4" fillId="0" borderId="0" xfId="26" applyNumberFormat="1" applyFont="1" applyFill="1" applyProtection="1">
      <alignment/>
      <protection locked="0"/>
    </xf>
    <xf numFmtId="0" fontId="4" fillId="2" borderId="0" xfId="0" applyFont="1" applyFill="1" applyBorder="1" applyAlignment="1">
      <alignment horizontal="center"/>
    </xf>
    <xf numFmtId="0" fontId="0" fillId="2" borderId="3" xfId="0" applyFont="1" applyFill="1" applyBorder="1" applyAlignment="1">
      <alignment horizontal="left"/>
    </xf>
    <xf numFmtId="0" fontId="4" fillId="0" borderId="0" xfId="0" applyFont="1" applyFill="1" applyBorder="1" applyAlignment="1">
      <alignment horizontal="left"/>
    </xf>
    <xf numFmtId="0" fontId="4" fillId="0" borderId="12" xfId="0" applyFont="1" applyFill="1" applyBorder="1" applyAlignment="1">
      <alignment/>
    </xf>
    <xf numFmtId="0" fontId="23" fillId="2" borderId="3" xfId="0" applyFont="1" applyFill="1" applyBorder="1" applyAlignment="1">
      <alignment horizontal="left" indent="1"/>
    </xf>
    <xf numFmtId="0" fontId="8" fillId="0" borderId="3" xfId="21" applyFill="1" applyBorder="1" applyAlignment="1">
      <alignment horizontal="left"/>
    </xf>
    <xf numFmtId="0" fontId="4" fillId="0" borderId="0" xfId="0" applyFont="1" applyFill="1" applyBorder="1" applyAlignment="1">
      <alignment/>
    </xf>
    <xf numFmtId="0" fontId="4" fillId="0" borderId="3" xfId="0" applyFont="1" applyFill="1" applyBorder="1" applyAlignment="1">
      <alignment horizontal="left"/>
    </xf>
    <xf numFmtId="0" fontId="4" fillId="2" borderId="0" xfId="0" applyFont="1" applyFill="1" applyBorder="1" applyAlignment="1">
      <alignment horizontal="left" indent="1"/>
    </xf>
    <xf numFmtId="0" fontId="4" fillId="0" borderId="3" xfId="0" applyFont="1" applyFill="1" applyBorder="1" applyAlignment="1">
      <alignment/>
    </xf>
    <xf numFmtId="0" fontId="4" fillId="2" borderId="11" xfId="0" applyFont="1" applyFill="1" applyBorder="1" applyAlignment="1">
      <alignment horizontal="left"/>
    </xf>
    <xf numFmtId="0" fontId="4" fillId="2" borderId="2" xfId="0" applyFont="1" applyFill="1" applyBorder="1" applyAlignment="1">
      <alignment/>
    </xf>
    <xf numFmtId="0" fontId="4" fillId="2" borderId="2" xfId="0" applyFont="1" applyFill="1" applyBorder="1" applyAlignment="1">
      <alignment horizontal="left"/>
    </xf>
    <xf numFmtId="0" fontId="4" fillId="2" borderId="4" xfId="0" applyFont="1" applyFill="1" applyBorder="1" applyAlignment="1">
      <alignment/>
    </xf>
    <xf numFmtId="0" fontId="4" fillId="2" borderId="11"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8" fillId="0" borderId="3" xfId="21" applyFont="1" applyFill="1" applyBorder="1" applyAlignment="1">
      <alignment horizontal="left"/>
    </xf>
    <xf numFmtId="0" fontId="4" fillId="2" borderId="0" xfId="0" applyFont="1" applyFill="1" applyBorder="1" applyAlignment="1">
      <alignment horizontal="center" vertical="top" wrapText="1"/>
    </xf>
    <xf numFmtId="0" fontId="4" fillId="2" borderId="0" xfId="0" applyFont="1" applyFill="1" applyAlignment="1">
      <alignment horizontal="left" vertical="top" wrapText="1"/>
    </xf>
    <xf numFmtId="0" fontId="4" fillId="2"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15" fillId="2" borderId="0" xfId="0" applyFont="1" applyFill="1" applyBorder="1" applyAlignment="1">
      <alignment/>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3" xfId="0" applyFont="1" applyFill="1" applyBorder="1" applyAlignment="1" applyProtection="1">
      <alignment horizontal="center"/>
      <protection/>
    </xf>
    <xf numFmtId="0" fontId="4" fillId="2" borderId="14" xfId="0" applyFont="1" applyFill="1" applyBorder="1" applyAlignment="1" applyProtection="1">
      <alignment horizontal="center"/>
      <protection/>
    </xf>
    <xf numFmtId="0" fontId="4" fillId="2" borderId="15" xfId="0" applyFont="1" applyFill="1" applyBorder="1" applyAlignment="1" applyProtection="1">
      <alignment horizontal="center"/>
      <protection/>
    </xf>
    <xf numFmtId="0" fontId="4" fillId="2" borderId="16" xfId="0" applyFont="1" applyFill="1" applyBorder="1" applyAlignment="1" applyProtection="1">
      <alignment/>
      <protection locked="0"/>
    </xf>
    <xf numFmtId="9" fontId="4" fillId="0" borderId="17" xfId="0" applyNumberFormat="1" applyFont="1" applyFill="1" applyBorder="1" applyAlignment="1" applyProtection="1">
      <alignment/>
      <protection locked="0"/>
    </xf>
    <xf numFmtId="0" fontId="4" fillId="2" borderId="18" xfId="0" applyFont="1" applyFill="1" applyBorder="1" applyAlignment="1" applyProtection="1">
      <alignment/>
      <protection locked="0"/>
    </xf>
    <xf numFmtId="0" fontId="4" fillId="2" borderId="3" xfId="0" applyFont="1" applyFill="1" applyBorder="1" applyAlignment="1" applyProtection="1">
      <alignment/>
      <protection locked="0"/>
    </xf>
    <xf numFmtId="9" fontId="4" fillId="0" borderId="0" xfId="0" applyNumberFormat="1" applyFont="1" applyFill="1" applyBorder="1" applyAlignment="1" applyProtection="1">
      <alignment/>
      <protection locked="0"/>
    </xf>
    <xf numFmtId="0" fontId="4" fillId="2" borderId="12" xfId="0" applyFont="1" applyFill="1" applyBorder="1" applyAlignment="1" applyProtection="1">
      <alignment/>
      <protection locked="0"/>
    </xf>
    <xf numFmtId="0" fontId="4" fillId="2" borderId="11" xfId="0" applyFont="1" applyFill="1" applyBorder="1" applyAlignment="1" applyProtection="1">
      <alignment/>
      <protection locked="0"/>
    </xf>
    <xf numFmtId="9" fontId="4" fillId="0" borderId="2" xfId="0" applyNumberFormat="1" applyFont="1" applyFill="1" applyBorder="1" applyAlignment="1" applyProtection="1">
      <alignment/>
      <protection locked="0"/>
    </xf>
    <xf numFmtId="0" fontId="4" fillId="2" borderId="4" xfId="0" applyFont="1" applyFill="1" applyBorder="1" applyAlignment="1" applyProtection="1">
      <alignment/>
      <protection locked="0"/>
    </xf>
    <xf numFmtId="184" fontId="4" fillId="2" borderId="0" xfId="0" applyNumberFormat="1" applyFont="1" applyFill="1" applyAlignment="1" applyProtection="1">
      <alignment horizontal="center" wrapText="1"/>
      <protection/>
    </xf>
    <xf numFmtId="184" fontId="4" fillId="2" borderId="0" xfId="0" applyNumberFormat="1" applyFont="1" applyFill="1" applyAlignment="1" applyProtection="1">
      <alignment/>
      <protection/>
    </xf>
    <xf numFmtId="0" fontId="4" fillId="2" borderId="12" xfId="0" applyFont="1" applyFill="1" applyBorder="1" applyAlignment="1">
      <alignment/>
    </xf>
    <xf numFmtId="14" fontId="4" fillId="5" borderId="0" xfId="0" applyNumberFormat="1" applyFont="1" applyFill="1" applyAlignment="1" applyProtection="1">
      <alignment/>
      <protection locked="0"/>
    </xf>
    <xf numFmtId="0" fontId="4" fillId="2" borderId="0" xfId="0" applyFont="1" applyFill="1" applyAlignment="1">
      <alignment horizontal="right"/>
    </xf>
    <xf numFmtId="0" fontId="7" fillId="2" borderId="0" xfId="0" applyFont="1" applyFill="1" applyAlignment="1">
      <alignment/>
    </xf>
    <xf numFmtId="184" fontId="4" fillId="2" borderId="1" xfId="0" applyNumberFormat="1" applyFont="1" applyFill="1" applyBorder="1" applyAlignment="1" applyProtection="1">
      <alignment horizontal="center" textRotation="90" wrapText="1"/>
      <protection/>
    </xf>
    <xf numFmtId="0" fontId="7" fillId="2" borderId="0" xfId="0" applyFont="1" applyFill="1" applyBorder="1" applyAlignment="1">
      <alignment/>
    </xf>
    <xf numFmtId="0" fontId="22" fillId="2" borderId="0" xfId="0" applyFont="1" applyFill="1" applyAlignment="1">
      <alignment/>
    </xf>
    <xf numFmtId="0" fontId="25" fillId="2" borderId="0" xfId="0" applyFont="1" applyFill="1" applyAlignment="1">
      <alignment horizontal="right"/>
    </xf>
    <xf numFmtId="0" fontId="7" fillId="4" borderId="2" xfId="0" applyFont="1" applyFill="1" applyBorder="1" applyAlignment="1">
      <alignment/>
    </xf>
    <xf numFmtId="0" fontId="25" fillId="2" borderId="0" xfId="0" applyFont="1" applyFill="1" applyAlignment="1">
      <alignment/>
    </xf>
    <xf numFmtId="0" fontId="25" fillId="2" borderId="0" xfId="0" applyFont="1" applyFill="1" applyAlignment="1">
      <alignment horizontal="center"/>
    </xf>
    <xf numFmtId="0" fontId="7" fillId="2" borderId="0" xfId="0" applyFont="1" applyFill="1" applyAlignment="1">
      <alignment horizontal="left" indent="1"/>
    </xf>
    <xf numFmtId="0" fontId="7" fillId="2" borderId="0" xfId="0" applyFont="1" applyFill="1" applyAlignment="1">
      <alignment horizontal="left" indent="2"/>
    </xf>
    <xf numFmtId="0" fontId="7" fillId="2" borderId="2" xfId="0" applyFont="1" applyFill="1" applyBorder="1" applyAlignment="1">
      <alignment/>
    </xf>
    <xf numFmtId="0" fontId="4" fillId="2" borderId="1" xfId="0" applyFont="1" applyFill="1" applyBorder="1" applyAlignment="1">
      <alignment horizontal="center" wrapText="1"/>
    </xf>
    <xf numFmtId="0" fontId="4" fillId="2" borderId="0" xfId="0" applyFont="1" applyFill="1" applyAlignment="1" applyProtection="1">
      <alignment textRotation="90" wrapText="1"/>
      <protection/>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left" vertical="top" wrapText="1" indent="1"/>
      <protection locked="0"/>
    </xf>
    <xf numFmtId="0" fontId="4" fillId="4" borderId="0" xfId="0" applyFont="1" applyFill="1" applyAlignment="1" applyProtection="1">
      <alignment/>
      <protection/>
    </xf>
    <xf numFmtId="191" fontId="4" fillId="2" borderId="0" xfId="0" applyNumberFormat="1" applyFont="1" applyFill="1" applyBorder="1" applyAlignment="1">
      <alignment horizontal="center"/>
    </xf>
    <xf numFmtId="0" fontId="26" fillId="6" borderId="1" xfId="0" applyFont="1" applyFill="1" applyBorder="1" applyAlignment="1" applyProtection="1">
      <alignment horizontal="center" textRotation="90" wrapText="1"/>
      <protection/>
    </xf>
    <xf numFmtId="189" fontId="4" fillId="0" borderId="0" xfId="0" applyNumberFormat="1" applyFont="1" applyFill="1" applyAlignment="1" applyProtection="1">
      <alignment/>
      <protection locked="0"/>
    </xf>
    <xf numFmtId="189" fontId="4" fillId="0" borderId="0" xfId="0" applyNumberFormat="1" applyFont="1" applyFill="1" applyAlignment="1" applyProtection="1">
      <alignment horizontal="center"/>
      <protection locked="0"/>
    </xf>
    <xf numFmtId="0" fontId="4" fillId="4" borderId="0" xfId="0" applyFont="1" applyFill="1" applyBorder="1" applyAlignment="1" applyProtection="1">
      <alignment/>
      <protection/>
    </xf>
    <xf numFmtId="0" fontId="4" fillId="6" borderId="0" xfId="0" applyFont="1" applyFill="1" applyAlignment="1" applyProtection="1">
      <alignment horizontal="center"/>
      <protection/>
    </xf>
    <xf numFmtId="186" fontId="7" fillId="4" borderId="2" xfId="0" applyNumberFormat="1" applyFont="1" applyFill="1" applyBorder="1" applyAlignment="1">
      <alignment/>
    </xf>
    <xf numFmtId="0" fontId="4" fillId="6" borderId="0" xfId="0" applyFont="1" applyFill="1" applyAlignment="1" applyProtection="1">
      <alignment/>
      <protection/>
    </xf>
    <xf numFmtId="0" fontId="4" fillId="4" borderId="2" xfId="0" applyFont="1" applyFill="1" applyBorder="1" applyAlignment="1" applyProtection="1">
      <alignment/>
      <protection/>
    </xf>
    <xf numFmtId="0" fontId="26" fillId="6" borderId="1" xfId="0" applyFont="1" applyFill="1" applyBorder="1" applyAlignment="1" applyProtection="1">
      <alignment horizontal="center" wrapText="1"/>
      <protection/>
    </xf>
    <xf numFmtId="189" fontId="26" fillId="6" borderId="1" xfId="0" applyNumberFormat="1" applyFont="1" applyFill="1" applyBorder="1" applyAlignment="1" applyProtection="1">
      <alignment horizontal="center" textRotation="90" wrapText="1"/>
      <protection/>
    </xf>
    <xf numFmtId="189" fontId="1" fillId="6" borderId="0" xfId="0" applyNumberFormat="1" applyFont="1" applyFill="1" applyBorder="1" applyAlignment="1" applyProtection="1">
      <alignment horizontal="right"/>
      <protection/>
    </xf>
    <xf numFmtId="189" fontId="1" fillId="6" borderId="0" xfId="0" applyNumberFormat="1" applyFont="1" applyFill="1" applyBorder="1" applyAlignment="1" applyProtection="1">
      <alignment horizontal="center"/>
      <protection/>
    </xf>
    <xf numFmtId="0" fontId="4" fillId="2" borderId="1" xfId="0" applyFont="1" applyFill="1" applyBorder="1" applyAlignment="1" applyProtection="1">
      <alignment horizontal="center" wrapText="1"/>
      <protection/>
    </xf>
    <xf numFmtId="0" fontId="4" fillId="4" borderId="0" xfId="0" applyFont="1" applyFill="1" applyAlignment="1" applyProtection="1">
      <alignment horizontal="left"/>
      <protection/>
    </xf>
    <xf numFmtId="184" fontId="7" fillId="4" borderId="2" xfId="0" applyNumberFormat="1" applyFont="1" applyFill="1" applyBorder="1" applyAlignment="1">
      <alignment/>
    </xf>
    <xf numFmtId="1" fontId="7" fillId="4" borderId="2" xfId="0" applyNumberFormat="1" applyFont="1" applyFill="1" applyBorder="1" applyAlignment="1">
      <alignment/>
    </xf>
    <xf numFmtId="0" fontId="7" fillId="2" borderId="0" xfId="0" applyFont="1" applyFill="1" applyAlignment="1">
      <alignment horizontal="left"/>
    </xf>
    <xf numFmtId="9" fontId="7" fillId="4" borderId="2" xfId="0" applyNumberFormat="1" applyFont="1" applyFill="1" applyBorder="1" applyAlignment="1">
      <alignment/>
    </xf>
    <xf numFmtId="0" fontId="1" fillId="6" borderId="0" xfId="0" applyFont="1" applyFill="1" applyBorder="1" applyAlignment="1" applyProtection="1">
      <alignment/>
      <protection/>
    </xf>
    <xf numFmtId="0" fontId="4" fillId="2" borderId="1" xfId="0" applyNumberFormat="1" applyFont="1" applyFill="1" applyBorder="1" applyAlignment="1" applyProtection="1">
      <alignment horizontal="center" textRotation="90" wrapText="1"/>
      <protection/>
    </xf>
    <xf numFmtId="2" fontId="7" fillId="4" borderId="2" xfId="0" applyNumberFormat="1" applyFont="1" applyFill="1" applyBorder="1" applyAlignment="1">
      <alignment/>
    </xf>
    <xf numFmtId="187" fontId="4" fillId="0" borderId="0" xfId="26" applyNumberFormat="1" applyFont="1" applyFill="1" applyProtection="1">
      <alignment/>
      <protection locked="0"/>
    </xf>
    <xf numFmtId="21" fontId="4" fillId="0" borderId="0" xfId="26" applyNumberFormat="1" applyFont="1" applyFill="1" applyProtection="1">
      <alignment/>
      <protection locked="0"/>
    </xf>
    <xf numFmtId="21" fontId="4" fillId="2" borderId="1" xfId="26" applyNumberFormat="1" applyFont="1" applyFill="1" applyBorder="1" applyAlignment="1" applyProtection="1">
      <alignment horizontal="center" wrapText="1"/>
      <protection/>
    </xf>
    <xf numFmtId="0" fontId="26" fillId="2" borderId="0" xfId="0" applyFont="1" applyFill="1" applyAlignment="1">
      <alignment horizontal="right"/>
    </xf>
    <xf numFmtId="0" fontId="26" fillId="2" borderId="0" xfId="0" applyFont="1" applyFill="1" applyBorder="1" applyAlignment="1">
      <alignment horizontal="right"/>
    </xf>
    <xf numFmtId="0" fontId="7" fillId="4" borderId="2" xfId="0" applyFont="1" applyFill="1" applyBorder="1" applyAlignment="1">
      <alignment horizontal="left"/>
    </xf>
    <xf numFmtId="0" fontId="22" fillId="2" borderId="0" xfId="0" applyFont="1" applyFill="1" applyAlignment="1">
      <alignment horizontal="left"/>
    </xf>
    <xf numFmtId="189" fontId="22" fillId="6" borderId="0" xfId="0" applyNumberFormat="1" applyFont="1" applyFill="1" applyBorder="1" applyAlignment="1" applyProtection="1">
      <alignment horizontal="left"/>
      <protection/>
    </xf>
    <xf numFmtId="0" fontId="25" fillId="6" borderId="0" xfId="0" applyFont="1" applyFill="1" applyBorder="1" applyAlignment="1" applyProtection="1">
      <alignment/>
      <protection/>
    </xf>
    <xf numFmtId="189" fontId="25" fillId="6" borderId="0" xfId="0" applyNumberFormat="1" applyFont="1" applyFill="1" applyBorder="1" applyAlignment="1" applyProtection="1">
      <alignment horizontal="right"/>
      <protection/>
    </xf>
    <xf numFmtId="0" fontId="22" fillId="2" borderId="0" xfId="0" applyNumberFormat="1" applyFont="1" applyFill="1" applyAlignment="1" applyProtection="1">
      <alignment/>
      <protection/>
    </xf>
    <xf numFmtId="2" fontId="4" fillId="2" borderId="0" xfId="0" applyNumberFormat="1" applyFont="1" applyFill="1" applyAlignment="1" applyProtection="1">
      <alignment horizontal="center"/>
      <protection/>
    </xf>
    <xf numFmtId="0" fontId="4" fillId="2" borderId="0" xfId="0" applyFont="1" applyFill="1" applyAlignment="1" applyProtection="1">
      <alignment horizontal="center"/>
      <protection/>
    </xf>
    <xf numFmtId="0" fontId="4" fillId="2" borderId="0" xfId="0" applyNumberFormat="1" applyFont="1" applyFill="1" applyAlignment="1" applyProtection="1">
      <alignment horizontal="center"/>
      <protection/>
    </xf>
    <xf numFmtId="184" fontId="4" fillId="2" borderId="0" xfId="0" applyNumberFormat="1" applyFont="1" applyFill="1" applyAlignment="1" applyProtection="1">
      <alignment horizontal="center"/>
      <protection/>
    </xf>
    <xf numFmtId="0" fontId="15" fillId="2" borderId="0" xfId="0" applyFont="1" applyFill="1" applyBorder="1" applyAlignment="1" applyProtection="1">
      <alignment/>
      <protection/>
    </xf>
    <xf numFmtId="0" fontId="15" fillId="2" borderId="0" xfId="0" applyFont="1" applyFill="1" applyBorder="1" applyAlignment="1">
      <alignment/>
    </xf>
    <xf numFmtId="184" fontId="4" fillId="2" borderId="0" xfId="0" applyNumberFormat="1" applyFont="1" applyFill="1" applyAlignment="1" applyProtection="1">
      <alignment horizontal="center"/>
      <protection locked="0"/>
    </xf>
    <xf numFmtId="0" fontId="4" fillId="2" borderId="0" xfId="0" applyNumberFormat="1" applyFont="1" applyFill="1" applyAlignment="1" applyProtection="1">
      <alignment horizontal="center"/>
      <protection locked="0"/>
    </xf>
    <xf numFmtId="14" fontId="4" fillId="2" borderId="0" xfId="0" applyNumberFormat="1" applyFont="1" applyFill="1" applyAlignment="1" applyProtection="1">
      <alignment horizontal="center"/>
      <protection locked="0"/>
    </xf>
    <xf numFmtId="2" fontId="4" fillId="2" borderId="0" xfId="0" applyNumberFormat="1" applyFont="1" applyFill="1" applyAlignment="1" applyProtection="1">
      <alignment horizontal="center"/>
      <protection locked="0"/>
    </xf>
    <xf numFmtId="0" fontId="4" fillId="2" borderId="0" xfId="0" applyFont="1" applyFill="1" applyAlignment="1" applyProtection="1">
      <alignment horizontal="center"/>
      <protection locked="0"/>
    </xf>
    <xf numFmtId="2" fontId="25" fillId="2" borderId="0" xfId="0" applyNumberFormat="1" applyFont="1" applyFill="1" applyAlignment="1" applyProtection="1">
      <alignment horizontal="right"/>
      <protection/>
    </xf>
    <xf numFmtId="14" fontId="22" fillId="2" borderId="0" xfId="0" applyNumberFormat="1" applyFont="1" applyFill="1" applyAlignment="1" applyProtection="1">
      <alignment/>
      <protection/>
    </xf>
    <xf numFmtId="184" fontId="4" fillId="2" borderId="0" xfId="0" applyNumberFormat="1" applyFont="1" applyFill="1" applyBorder="1" applyAlignment="1" applyProtection="1">
      <alignment horizontal="center"/>
      <protection/>
    </xf>
    <xf numFmtId="184" fontId="4" fillId="2" borderId="0" xfId="0" applyNumberFormat="1" applyFont="1" applyFill="1" applyAlignment="1">
      <alignment/>
    </xf>
    <xf numFmtId="14" fontId="4" fillId="2" borderId="0" xfId="0" applyNumberFormat="1" applyFont="1" applyFill="1" applyBorder="1" applyAlignment="1" applyProtection="1">
      <alignment horizontal="center"/>
      <protection/>
    </xf>
    <xf numFmtId="19" fontId="4" fillId="2" borderId="0" xfId="0" applyNumberFormat="1" applyFont="1" applyFill="1" applyBorder="1" applyAlignment="1" applyProtection="1">
      <alignment horizontal="center"/>
      <protection/>
    </xf>
    <xf numFmtId="0" fontId="25" fillId="2" borderId="0" xfId="0" applyNumberFormat="1" applyFont="1" applyFill="1" applyBorder="1" applyAlignment="1" applyProtection="1">
      <alignment horizontal="right"/>
      <protection/>
    </xf>
    <xf numFmtId="184" fontId="4" fillId="4" borderId="2" xfId="0" applyNumberFormat="1" applyFont="1" applyFill="1" applyBorder="1" applyAlignment="1" applyProtection="1">
      <alignment horizontal="center"/>
      <protection/>
    </xf>
    <xf numFmtId="15" fontId="4" fillId="4" borderId="2" xfId="0" applyNumberFormat="1" applyFont="1" applyFill="1" applyBorder="1" applyAlignment="1" applyProtection="1">
      <alignment horizontal="left"/>
      <protection/>
    </xf>
    <xf numFmtId="14" fontId="7" fillId="4" borderId="2" xfId="0" applyNumberFormat="1" applyFont="1" applyFill="1" applyBorder="1" applyAlignment="1">
      <alignment horizontal="left"/>
    </xf>
    <xf numFmtId="0" fontId="4" fillId="4" borderId="2" xfId="0" applyFont="1" applyFill="1" applyBorder="1" applyAlignment="1" applyProtection="1">
      <alignment horizontal="left"/>
      <protection/>
    </xf>
    <xf numFmtId="14" fontId="4" fillId="4" borderId="2" xfId="0" applyNumberFormat="1" applyFont="1" applyFill="1" applyBorder="1" applyAlignment="1" applyProtection="1">
      <alignment horizontal="left"/>
      <protection/>
    </xf>
    <xf numFmtId="184" fontId="4" fillId="4" borderId="2" xfId="0" applyNumberFormat="1" applyFont="1" applyFill="1" applyBorder="1" applyAlignment="1" applyProtection="1">
      <alignment/>
      <protection/>
    </xf>
    <xf numFmtId="184" fontId="4" fillId="4" borderId="2" xfId="0" applyNumberFormat="1" applyFont="1" applyFill="1" applyBorder="1" applyAlignment="1" applyProtection="1">
      <alignment horizontal="left"/>
      <protection/>
    </xf>
    <xf numFmtId="0" fontId="4" fillId="4" borderId="2" xfId="0" applyNumberFormat="1" applyFont="1" applyFill="1" applyBorder="1" applyAlignment="1" applyProtection="1">
      <alignment horizontal="left"/>
      <protection/>
    </xf>
    <xf numFmtId="184" fontId="4" fillId="2" borderId="0" xfId="0" applyNumberFormat="1" applyFont="1" applyFill="1" applyBorder="1" applyAlignment="1" applyProtection="1">
      <alignment horizontal="right"/>
      <protection/>
    </xf>
    <xf numFmtId="184" fontId="4" fillId="4" borderId="19" xfId="0" applyNumberFormat="1" applyFont="1" applyFill="1" applyBorder="1" applyAlignment="1" applyProtection="1">
      <alignment/>
      <protection/>
    </xf>
    <xf numFmtId="184" fontId="4" fillId="4" borderId="0" xfId="0" applyNumberFormat="1" applyFont="1" applyFill="1" applyBorder="1" applyAlignment="1" applyProtection="1">
      <alignment/>
      <protection/>
    </xf>
    <xf numFmtId="184" fontId="27" fillId="2" borderId="0" xfId="0" applyNumberFormat="1" applyFont="1" applyFill="1" applyBorder="1" applyAlignment="1" applyProtection="1">
      <alignment/>
      <protection/>
    </xf>
    <xf numFmtId="0" fontId="4" fillId="0" borderId="0" xfId="0" applyFont="1" applyFill="1" applyAlignment="1" applyProtection="1">
      <alignment vertical="top" wrapText="1"/>
      <protection locked="0"/>
    </xf>
    <xf numFmtId="0" fontId="4" fillId="2" borderId="0" xfId="0" applyFont="1" applyFill="1" applyBorder="1" applyAlignment="1" applyProtection="1">
      <alignment/>
      <protection/>
    </xf>
    <xf numFmtId="0" fontId="4" fillId="2" borderId="0" xfId="0" applyFont="1" applyFill="1" applyBorder="1" applyAlignment="1" applyProtection="1">
      <alignment horizontal="center"/>
      <protection/>
    </xf>
    <xf numFmtId="0" fontId="4" fillId="2" borderId="0" xfId="0" applyFont="1" applyFill="1" applyAlignment="1" applyProtection="1">
      <alignment/>
      <protection/>
    </xf>
    <xf numFmtId="1" fontId="7" fillId="0" borderId="2" xfId="0" applyNumberFormat="1" applyFont="1" applyFill="1" applyBorder="1" applyAlignment="1" applyProtection="1">
      <alignment/>
      <protection locked="0"/>
    </xf>
    <xf numFmtId="0" fontId="7" fillId="0" borderId="2" xfId="0" applyFont="1" applyFill="1" applyBorder="1" applyAlignment="1" applyProtection="1">
      <alignment/>
      <protection locked="0"/>
    </xf>
    <xf numFmtId="0" fontId="15" fillId="0" borderId="0" xfId="0" applyFont="1" applyFill="1" applyBorder="1" applyAlignment="1" applyProtection="1">
      <alignment/>
      <protection locked="0"/>
    </xf>
    <xf numFmtId="0" fontId="4" fillId="0" borderId="5" xfId="0" applyFont="1" applyFill="1" applyBorder="1" applyAlignment="1" applyProtection="1">
      <alignment/>
      <protection locked="0"/>
    </xf>
    <xf numFmtId="0" fontId="4" fillId="0" borderId="7" xfId="0" applyFont="1" applyFill="1" applyBorder="1" applyAlignment="1" applyProtection="1">
      <alignment/>
      <protection locked="0"/>
    </xf>
    <xf numFmtId="9" fontId="7" fillId="0" borderId="2" xfId="0" applyNumberFormat="1" applyFont="1" applyFill="1" applyBorder="1" applyAlignment="1" applyProtection="1">
      <alignment/>
      <protection locked="0"/>
    </xf>
    <xf numFmtId="1" fontId="4" fillId="2" borderId="1" xfId="0" applyNumberFormat="1" applyFont="1" applyFill="1" applyBorder="1" applyAlignment="1" applyProtection="1">
      <alignment horizontal="center" textRotation="90" wrapText="1"/>
      <protection/>
    </xf>
    <xf numFmtId="14" fontId="4" fillId="2" borderId="1" xfId="0" applyNumberFormat="1" applyFont="1" applyFill="1" applyBorder="1" applyAlignment="1" applyProtection="1">
      <alignment horizontal="center" textRotation="90" wrapText="1"/>
      <protection/>
    </xf>
    <xf numFmtId="188" fontId="4" fillId="0" borderId="0" xfId="25" applyNumberFormat="1" applyFont="1" applyProtection="1">
      <alignment/>
      <protection locked="0"/>
    </xf>
    <xf numFmtId="14" fontId="4" fillId="2" borderId="0" xfId="0" applyNumberFormat="1" applyFont="1" applyFill="1" applyAlignment="1" applyProtection="1">
      <alignment horizontal="center"/>
      <protection/>
    </xf>
    <xf numFmtId="14" fontId="4" fillId="2" borderId="0" xfId="0" applyNumberFormat="1" applyFont="1" applyFill="1" applyAlignment="1" applyProtection="1">
      <alignment/>
      <protection/>
    </xf>
    <xf numFmtId="1" fontId="0" fillId="2" borderId="0" xfId="0" applyNumberFormat="1" applyFill="1" applyAlignment="1">
      <alignment/>
    </xf>
    <xf numFmtId="0" fontId="4" fillId="0" borderId="0" xfId="0" applyNumberFormat="1" applyFont="1" applyFill="1" applyBorder="1" applyAlignment="1" applyProtection="1">
      <alignment horizontal="left"/>
      <protection locked="0"/>
    </xf>
    <xf numFmtId="15" fontId="4" fillId="0" borderId="2" xfId="0" applyNumberFormat="1" applyFont="1" applyFill="1" applyBorder="1" applyAlignment="1" applyProtection="1">
      <alignment horizontal="left"/>
      <protection locked="0"/>
    </xf>
    <xf numFmtId="0" fontId="26" fillId="2" borderId="0" xfId="0" applyFont="1" applyFill="1" applyBorder="1" applyAlignment="1">
      <alignment horizontal="right" wrapText="1"/>
    </xf>
    <xf numFmtId="0" fontId="4" fillId="2" borderId="0" xfId="0" applyFont="1" applyFill="1" applyAlignment="1">
      <alignment horizontal="left" wrapText="1"/>
    </xf>
    <xf numFmtId="0" fontId="7" fillId="2" borderId="0" xfId="0" applyFont="1" applyFill="1" applyBorder="1" applyAlignment="1">
      <alignment horizontal="left"/>
    </xf>
    <xf numFmtId="0" fontId="7" fillId="4" borderId="14" xfId="0" applyFont="1" applyFill="1" applyBorder="1" applyAlignment="1">
      <alignment horizontal="left"/>
    </xf>
    <xf numFmtId="0" fontId="7" fillId="2" borderId="0" xfId="0" applyFont="1" applyFill="1" applyAlignment="1">
      <alignment/>
    </xf>
    <xf numFmtId="0" fontId="0" fillId="2" borderId="0" xfId="0" applyFill="1" applyAlignment="1">
      <alignment/>
    </xf>
    <xf numFmtId="0" fontId="7" fillId="2" borderId="0" xfId="0" applyFont="1" applyFill="1" applyAlignment="1" applyProtection="1">
      <alignment/>
      <protection/>
    </xf>
    <xf numFmtId="184" fontId="7" fillId="4" borderId="2" xfId="0" applyNumberFormat="1" applyFont="1" applyFill="1" applyBorder="1" applyAlignment="1" applyProtection="1">
      <alignment/>
      <protection/>
    </xf>
    <xf numFmtId="0" fontId="29" fillId="0" borderId="0" xfId="21" applyFont="1" applyFill="1" applyAlignment="1">
      <alignment vertical="top" wrapText="1"/>
    </xf>
    <xf numFmtId="0" fontId="4" fillId="2" borderId="0" xfId="0" applyFont="1" applyFill="1" applyBorder="1" applyAlignment="1">
      <alignment vertical="top" wrapText="1"/>
    </xf>
    <xf numFmtId="0" fontId="4" fillId="0" borderId="0" xfId="21" applyFont="1" applyFill="1" applyAlignment="1">
      <alignment vertical="top" wrapText="1"/>
    </xf>
    <xf numFmtId="0" fontId="25" fillId="2" borderId="0" xfId="0" applyFont="1" applyFill="1" applyAlignment="1">
      <alignment horizontal="center" wrapText="1"/>
    </xf>
    <xf numFmtId="0" fontId="25" fillId="2" borderId="0" xfId="0" applyFont="1" applyFill="1" applyBorder="1" applyAlignment="1">
      <alignment horizontal="center" wrapText="1"/>
    </xf>
    <xf numFmtId="0" fontId="7" fillId="4" borderId="14" xfId="0" applyFont="1" applyFill="1" applyBorder="1" applyAlignment="1">
      <alignment/>
    </xf>
    <xf numFmtId="184" fontId="7" fillId="2" borderId="0" xfId="0" applyNumberFormat="1" applyFont="1" applyFill="1" applyAlignment="1">
      <alignment/>
    </xf>
    <xf numFmtId="184" fontId="25" fillId="2" borderId="0" xfId="0" applyNumberFormat="1" applyFont="1" applyFill="1" applyAlignment="1">
      <alignment horizontal="center"/>
    </xf>
    <xf numFmtId="184" fontId="25" fillId="2" borderId="0" xfId="0" applyNumberFormat="1" applyFont="1" applyFill="1" applyAlignment="1">
      <alignment horizontal="center" wrapText="1"/>
    </xf>
    <xf numFmtId="184" fontId="25" fillId="2" borderId="0" xfId="0" applyNumberFormat="1" applyFont="1" applyFill="1" applyBorder="1" applyAlignment="1">
      <alignment horizontal="center" wrapText="1"/>
    </xf>
    <xf numFmtId="184" fontId="7" fillId="4" borderId="14" xfId="0" applyNumberFormat="1" applyFont="1" applyFill="1" applyBorder="1" applyAlignment="1">
      <alignment/>
    </xf>
    <xf numFmtId="0" fontId="25" fillId="2" borderId="0" xfId="0" applyFont="1" applyFill="1" applyBorder="1" applyAlignment="1">
      <alignment/>
    </xf>
    <xf numFmtId="0" fontId="14" fillId="2" borderId="0" xfId="0" applyFont="1" applyFill="1" applyBorder="1" applyAlignment="1">
      <alignment horizontal="right" vertical="top" wrapText="1"/>
    </xf>
    <xf numFmtId="0" fontId="14" fillId="2" borderId="0" xfId="0" applyFont="1" applyFill="1" applyBorder="1" applyAlignment="1">
      <alignment horizontal="center"/>
    </xf>
    <xf numFmtId="0" fontId="0" fillId="4" borderId="2" xfId="0" applyFont="1" applyFill="1" applyBorder="1" applyAlignment="1">
      <alignment/>
    </xf>
    <xf numFmtId="0" fontId="0" fillId="4" borderId="14" xfId="0" applyNumberFormat="1" applyFont="1" applyFill="1" applyBorder="1" applyAlignment="1">
      <alignment/>
    </xf>
    <xf numFmtId="184" fontId="0" fillId="2" borderId="0" xfId="0" applyNumberFormat="1" applyFont="1" applyFill="1" applyAlignment="1">
      <alignment/>
    </xf>
    <xf numFmtId="0" fontId="1" fillId="2" borderId="0" xfId="0" applyFont="1" applyFill="1" applyAlignment="1">
      <alignment horizontal="right"/>
    </xf>
    <xf numFmtId="0" fontId="0" fillId="2" borderId="0" xfId="0" applyFont="1" applyFill="1" applyBorder="1" applyAlignment="1">
      <alignment/>
    </xf>
    <xf numFmtId="184" fontId="1" fillId="2" borderId="0" xfId="0" applyNumberFormat="1" applyFont="1" applyFill="1" applyAlignment="1">
      <alignment horizontal="right"/>
    </xf>
    <xf numFmtId="14" fontId="0" fillId="4" borderId="2" xfId="0" applyNumberFormat="1" applyFont="1" applyFill="1" applyBorder="1" applyAlignment="1">
      <alignment horizontal="left"/>
    </xf>
    <xf numFmtId="0" fontId="0" fillId="2" borderId="0" xfId="0" applyFont="1" applyFill="1" applyAlignment="1">
      <alignment/>
    </xf>
    <xf numFmtId="0" fontId="0" fillId="4" borderId="2" xfId="0" applyFont="1" applyFill="1" applyBorder="1" applyAlignment="1">
      <alignment horizontal="left"/>
    </xf>
    <xf numFmtId="0" fontId="4" fillId="2" borderId="15" xfId="0" applyFont="1" applyFill="1" applyBorder="1" applyAlignment="1" applyProtection="1">
      <alignment horizontal="center" wrapText="1"/>
      <protection/>
    </xf>
    <xf numFmtId="0" fontId="26" fillId="2" borderId="0" xfId="0" applyFont="1" applyFill="1" applyBorder="1" applyAlignment="1" applyProtection="1">
      <alignment horizontal="right"/>
      <protection hidden="1"/>
    </xf>
    <xf numFmtId="0" fontId="4" fillId="2" borderId="20" xfId="0" applyFont="1" applyFill="1" applyBorder="1" applyAlignment="1" applyProtection="1">
      <alignment wrapText="1"/>
      <protection/>
    </xf>
    <xf numFmtId="0" fontId="4" fillId="2" borderId="6" xfId="0" applyFont="1" applyFill="1" applyBorder="1" applyAlignment="1" applyProtection="1">
      <alignment horizontal="center" wrapText="1"/>
      <protection/>
    </xf>
    <xf numFmtId="0" fontId="4" fillId="2" borderId="18" xfId="0" applyFont="1" applyFill="1" applyBorder="1" applyAlignment="1" applyProtection="1">
      <alignment wrapText="1"/>
      <protection/>
    </xf>
    <xf numFmtId="0" fontId="4" fillId="2" borderId="4" xfId="0" applyFont="1" applyFill="1" applyBorder="1" applyAlignment="1" applyProtection="1">
      <alignment horizontal="center" wrapText="1"/>
      <protection/>
    </xf>
    <xf numFmtId="184" fontId="4" fillId="2" borderId="0" xfId="0" applyNumberFormat="1" applyFont="1" applyFill="1" applyBorder="1" applyAlignment="1" applyProtection="1">
      <alignment horizontal="left"/>
      <protection/>
    </xf>
    <xf numFmtId="0" fontId="14" fillId="2" borderId="0" xfId="0" applyFont="1" applyFill="1" applyBorder="1" applyAlignment="1">
      <alignment/>
    </xf>
    <xf numFmtId="0" fontId="14" fillId="2" borderId="0" xfId="0" applyFont="1" applyFill="1" applyBorder="1" applyAlignment="1">
      <alignment horizontal="right"/>
    </xf>
    <xf numFmtId="0" fontId="4" fillId="4" borderId="21" xfId="0" applyFont="1" applyFill="1" applyBorder="1" applyAlignment="1" applyProtection="1">
      <alignment/>
      <protection locked="0"/>
    </xf>
    <xf numFmtId="0" fontId="4" fillId="4" borderId="22" xfId="0" applyFont="1" applyFill="1" applyBorder="1" applyAlignment="1" applyProtection="1">
      <alignment/>
      <protection locked="0"/>
    </xf>
    <xf numFmtId="0" fontId="4" fillId="4" borderId="23" xfId="0" applyFont="1" applyFill="1" applyBorder="1" applyAlignment="1" applyProtection="1">
      <alignment/>
      <protection locked="0"/>
    </xf>
    <xf numFmtId="0" fontId="4" fillId="4" borderId="0" xfId="0" applyFont="1" applyFill="1" applyAlignment="1" applyProtection="1">
      <alignment/>
      <protection locked="0"/>
    </xf>
    <xf numFmtId="184" fontId="22" fillId="2" borderId="0" xfId="0" applyNumberFormat="1" applyFont="1" applyFill="1" applyAlignment="1">
      <alignment horizontal="left"/>
    </xf>
    <xf numFmtId="184" fontId="7" fillId="2" borderId="0" xfId="0" applyNumberFormat="1" applyFont="1" applyFill="1" applyAlignment="1">
      <alignment/>
    </xf>
    <xf numFmtId="0" fontId="4" fillId="0" borderId="2" xfId="0" applyNumberFormat="1" applyFont="1" applyFill="1" applyBorder="1" applyAlignment="1" applyProtection="1">
      <alignment horizontal="left"/>
      <protection hidden="1" locked="0"/>
    </xf>
    <xf numFmtId="0" fontId="8" fillId="0" borderId="0" xfId="21" applyFill="1" applyBorder="1" applyAlignment="1" applyProtection="1">
      <alignment/>
      <protection locked="0"/>
    </xf>
    <xf numFmtId="2" fontId="4" fillId="4" borderId="0" xfId="0" applyNumberFormat="1" applyFont="1" applyFill="1" applyAlignment="1" applyProtection="1">
      <alignment/>
      <protection locked="0"/>
    </xf>
    <xf numFmtId="2" fontId="4" fillId="0" borderId="0" xfId="0" applyNumberFormat="1" applyFont="1" applyFill="1" applyBorder="1" applyAlignment="1" applyProtection="1">
      <alignment/>
      <protection locked="0"/>
    </xf>
    <xf numFmtId="188" fontId="4" fillId="0" borderId="0" xfId="0" applyNumberFormat="1" applyFont="1" applyFill="1" applyBorder="1" applyAlignment="1" applyProtection="1">
      <alignment/>
      <protection locked="0"/>
    </xf>
    <xf numFmtId="187" fontId="4" fillId="0" borderId="0" xfId="25" applyNumberFormat="1" applyFont="1" applyFill="1" applyBorder="1" applyProtection="1">
      <alignment/>
      <protection locked="0"/>
    </xf>
    <xf numFmtId="184" fontId="4" fillId="0" borderId="0" xfId="25" applyNumberFormat="1" applyFont="1" applyBorder="1" applyProtection="1">
      <alignment/>
      <protection locked="0"/>
    </xf>
    <xf numFmtId="187" fontId="4" fillId="0" borderId="0" xfId="26" applyNumberFormat="1" applyFont="1" applyFill="1" applyBorder="1" applyProtection="1">
      <alignment/>
      <protection locked="0"/>
    </xf>
    <xf numFmtId="184" fontId="4" fillId="0" borderId="0" xfId="26" applyNumberFormat="1" applyFont="1" applyFill="1" applyBorder="1" applyProtection="1">
      <alignment/>
      <protection locked="0"/>
    </xf>
    <xf numFmtId="0" fontId="4" fillId="0" borderId="0" xfId="26" applyFont="1" applyFill="1" applyBorder="1" applyProtection="1">
      <alignment/>
      <protection locked="0"/>
    </xf>
    <xf numFmtId="0" fontId="4" fillId="0" borderId="0" xfId="0" applyFont="1" applyBorder="1" applyAlignment="1" applyProtection="1">
      <alignment/>
      <protection locked="0"/>
    </xf>
    <xf numFmtId="16" fontId="4" fillId="0" borderId="0" xfId="0" applyNumberFormat="1" applyFont="1" applyBorder="1" applyAlignment="1" applyProtection="1">
      <alignment/>
      <protection locked="0"/>
    </xf>
    <xf numFmtId="2" fontId="4" fillId="0" borderId="0" xfId="0" applyNumberFormat="1" applyFont="1" applyBorder="1" applyAlignment="1" applyProtection="1">
      <alignment/>
      <protection locked="0"/>
    </xf>
    <xf numFmtId="188" fontId="4" fillId="0" borderId="0" xfId="0" applyNumberFormat="1" applyFont="1" applyBorder="1" applyAlignment="1" applyProtection="1">
      <alignment/>
      <protection locked="0"/>
    </xf>
    <xf numFmtId="187" fontId="4" fillId="0" borderId="0" xfId="25" applyNumberFormat="1" applyFont="1" applyBorder="1" applyProtection="1">
      <alignment/>
      <protection locked="0"/>
    </xf>
    <xf numFmtId="188" fontId="4" fillId="0" borderId="0" xfId="26" applyNumberFormat="1" applyFont="1" applyFill="1" applyProtection="1">
      <alignment/>
      <protection locked="0"/>
    </xf>
    <xf numFmtId="188" fontId="4" fillId="0" borderId="0" xfId="0" applyNumberFormat="1" applyFont="1" applyAlignment="1" applyProtection="1">
      <alignment/>
      <protection locked="0"/>
    </xf>
    <xf numFmtId="187" fontId="4" fillId="0" borderId="0" xfId="0" applyNumberFormat="1" applyFont="1" applyAlignment="1" applyProtection="1">
      <alignment/>
      <protection locked="0"/>
    </xf>
    <xf numFmtId="184" fontId="4" fillId="0" borderId="0" xfId="0" applyNumberFormat="1" applyFont="1" applyAlignment="1" applyProtection="1">
      <alignment/>
      <protection locked="0"/>
    </xf>
    <xf numFmtId="184" fontId="4" fillId="0" borderId="0" xfId="26" applyNumberFormat="1" applyFont="1" applyFill="1" applyAlignment="1" applyProtection="1">
      <alignment/>
      <protection locked="0"/>
    </xf>
    <xf numFmtId="0" fontId="13" fillId="2" borderId="16" xfId="0" applyFont="1" applyFill="1" applyBorder="1" applyAlignment="1">
      <alignment horizontal="center"/>
    </xf>
    <xf numFmtId="0" fontId="13" fillId="2" borderId="17" xfId="0" applyFont="1" applyFill="1" applyBorder="1" applyAlignment="1">
      <alignment horizontal="center"/>
    </xf>
    <xf numFmtId="0" fontId="13" fillId="2" borderId="18" xfId="0" applyFont="1" applyFill="1" applyBorder="1" applyAlignment="1">
      <alignment horizontal="center"/>
    </xf>
    <xf numFmtId="0" fontId="22" fillId="2" borderId="0" xfId="0" applyFont="1" applyFill="1" applyBorder="1" applyAlignment="1">
      <alignment horizontal="left" vertical="top" wrapText="1"/>
    </xf>
    <xf numFmtId="0" fontId="28" fillId="2" borderId="0" xfId="0" applyFont="1" applyFill="1" applyAlignment="1">
      <alignment horizontal="center" vertical="top" wrapText="1"/>
    </xf>
    <xf numFmtId="0" fontId="14" fillId="2" borderId="0" xfId="0" applyFont="1" applyFill="1" applyBorder="1" applyAlignment="1">
      <alignment horizontal="left" vertical="top"/>
    </xf>
    <xf numFmtId="0" fontId="4" fillId="2" borderId="14" xfId="0" applyFont="1" applyFill="1" applyBorder="1" applyAlignment="1" applyProtection="1">
      <alignment horizontal="center" wrapText="1"/>
      <protection/>
    </xf>
    <xf numFmtId="0" fontId="4" fillId="2" borderId="15" xfId="0" applyFont="1" applyFill="1" applyBorder="1" applyAlignment="1" applyProtection="1">
      <alignment horizontal="center" wrapText="1"/>
      <protection/>
    </xf>
    <xf numFmtId="0" fontId="4" fillId="2" borderId="13" xfId="0" applyFont="1" applyFill="1" applyBorder="1" applyAlignment="1" applyProtection="1">
      <alignment horizontal="center" wrapText="1"/>
      <protection/>
    </xf>
    <xf numFmtId="0" fontId="7" fillId="4" borderId="2" xfId="0" applyFont="1" applyFill="1" applyBorder="1" applyAlignment="1">
      <alignment horizontal="left"/>
    </xf>
    <xf numFmtId="0" fontId="7" fillId="4" borderId="0" xfId="0" applyFont="1" applyFill="1" applyBorder="1" applyAlignment="1">
      <alignment horizontal="left"/>
    </xf>
    <xf numFmtId="0" fontId="7" fillId="2" borderId="0" xfId="0" applyFont="1" applyFill="1" applyBorder="1" applyAlignment="1">
      <alignment horizontal="left"/>
    </xf>
    <xf numFmtId="0" fontId="7" fillId="4" borderId="14" xfId="0" applyFont="1" applyFill="1" applyBorder="1" applyAlignment="1">
      <alignment horizontal="left"/>
    </xf>
    <xf numFmtId="0" fontId="7" fillId="4" borderId="17" xfId="0" applyFont="1" applyFill="1" applyBorder="1" applyAlignment="1">
      <alignment horizontal="left"/>
    </xf>
    <xf numFmtId="14" fontId="7" fillId="4" borderId="14" xfId="0" applyNumberFormat="1" applyFont="1" applyFill="1" applyBorder="1" applyAlignment="1">
      <alignment horizontal="left"/>
    </xf>
    <xf numFmtId="0" fontId="4" fillId="2" borderId="2" xfId="0" applyNumberFormat="1" applyFont="1" applyFill="1" applyBorder="1" applyAlignment="1" applyProtection="1">
      <alignment horizontal="center"/>
      <protection/>
    </xf>
    <xf numFmtId="184" fontId="4" fillId="4" borderId="2" xfId="0" applyNumberFormat="1" applyFont="1" applyFill="1" applyBorder="1" applyAlignment="1" applyProtection="1">
      <alignment/>
      <protection/>
    </xf>
    <xf numFmtId="184" fontId="7" fillId="4" borderId="14" xfId="0" applyNumberFormat="1" applyFont="1" applyFill="1" applyBorder="1" applyAlignment="1">
      <alignment horizontal="left"/>
    </xf>
    <xf numFmtId="14" fontId="7" fillId="4" borderId="2" xfId="0" applyNumberFormat="1" applyFont="1" applyFill="1" applyBorder="1" applyAlignment="1">
      <alignment horizontal="left"/>
    </xf>
    <xf numFmtId="14" fontId="0" fillId="0" borderId="2" xfId="0" applyNumberFormat="1" applyBorder="1" applyAlignment="1">
      <alignment horizontal="left"/>
    </xf>
    <xf numFmtId="184" fontId="0" fillId="0" borderId="14" xfId="0" applyNumberFormat="1" applyBorder="1" applyAlignment="1">
      <alignment horizontal="left"/>
    </xf>
    <xf numFmtId="184" fontId="0" fillId="4" borderId="2" xfId="0" applyNumberFormat="1" applyFont="1" applyFill="1" applyBorder="1" applyAlignment="1">
      <alignment horizontal="left"/>
    </xf>
    <xf numFmtId="0" fontId="0" fillId="0" borderId="2" xfId="0" applyFont="1" applyBorder="1" applyAlignment="1">
      <alignment horizontal="left"/>
    </xf>
    <xf numFmtId="184" fontId="0" fillId="4" borderId="14" xfId="0" applyNumberFormat="1" applyFont="1" applyFill="1" applyBorder="1" applyAlignment="1">
      <alignment horizontal="left"/>
    </xf>
    <xf numFmtId="0" fontId="0" fillId="0" borderId="14" xfId="0" applyFont="1" applyBorder="1" applyAlignment="1">
      <alignment horizontal="left"/>
    </xf>
  </cellXfs>
  <cellStyles count="17">
    <cellStyle name="Normal" xfId="0"/>
    <cellStyle name="RowLevel_0" xfId="1"/>
    <cellStyle name="RowLevel_1" xfId="3"/>
    <cellStyle name="Comma" xfId="15"/>
    <cellStyle name="Comma [0]" xfId="16"/>
    <cellStyle name="Currency" xfId="17"/>
    <cellStyle name="Currency [0]" xfId="18"/>
    <cellStyle name="Followed Hyperlink" xfId="19"/>
    <cellStyle name="Grey" xfId="20"/>
    <cellStyle name="Hyperlink" xfId="21"/>
    <cellStyle name="Input [yellow]" xfId="22"/>
    <cellStyle name="no dec" xfId="23"/>
    <cellStyle name="Normal - Style1" xfId="24"/>
    <cellStyle name="Normal_Stuwbk97vBr1.10" xfId="25"/>
    <cellStyle name="Normal_Stuwbk97vBr1.11" xfId="26"/>
    <cellStyle name="Percent" xfId="27"/>
    <cellStyle name="Percent [2]"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Planned and Actual Hours per Week</a:t>
            </a:r>
          </a:p>
        </c:rich>
      </c:tx>
      <c:layout/>
      <c:spPr>
        <a:noFill/>
        <a:ln>
          <a:noFill/>
        </a:ln>
      </c:spPr>
    </c:title>
    <c:plotArea>
      <c:layout/>
      <c:lineChart>
        <c:grouping val="standard"/>
        <c:varyColors val="0"/>
        <c:ser>
          <c:idx val="0"/>
          <c:order val="0"/>
          <c:tx>
            <c:strRef>
              <c:f>Schedule!$D$7</c:f>
              <c:strCache>
                <c:ptCount val="1"/>
                <c:pt idx="0">
                  <c:v>Cumulative Planned Hours</c:v>
                </c:pt>
              </c:strCache>
            </c:strRef>
          </c:tx>
          <c:extLst>
            <c:ext xmlns:c14="http://schemas.microsoft.com/office/drawing/2007/8/2/chart" uri="{6F2FDCE9-48DA-4B69-8628-5D25D57E5C99}">
              <c14:invertSolidFillFmt>
                <c14:spPr>
                  <a:solidFill>
                    <a:srgbClr val="000000"/>
                  </a:solidFill>
                </c14:spPr>
              </c14:invertSolidFillFmt>
            </c:ext>
          </c:extLst>
          <c:cat>
            <c:numRef>
              <c:f>Schedule!$B$8:$B$17</c:f>
              <c:numCache>
                <c:ptCount val="10"/>
                <c:pt idx="0">
                  <c:v>1</c:v>
                </c:pt>
                <c:pt idx="1">
                  <c:v>2</c:v>
                </c:pt>
                <c:pt idx="2">
                  <c:v>3</c:v>
                </c:pt>
                <c:pt idx="3">
                  <c:v>4</c:v>
                </c:pt>
                <c:pt idx="4">
                  <c:v>5</c:v>
                </c:pt>
                <c:pt idx="5">
                  <c:v>6</c:v>
                </c:pt>
                <c:pt idx="6">
                  <c:v>7</c:v>
                </c:pt>
                <c:pt idx="7">
                  <c:v>8</c:v>
                </c:pt>
                <c:pt idx="8">
                  <c:v>9</c:v>
                </c:pt>
              </c:numCache>
            </c:numRef>
          </c:cat>
          <c:val>
            <c:numRef>
              <c:f>Schedule!$D$8:$D$12</c:f>
              <c:numCache>
                <c:ptCount val="5"/>
                <c:pt idx="0">
                  <c:v>10</c:v>
                </c:pt>
                <c:pt idx="1">
                  <c:v>50</c:v>
                </c:pt>
                <c:pt idx="2">
                  <c:v>86</c:v>
                </c:pt>
                <c:pt idx="3">
                  <c:v>126</c:v>
                </c:pt>
              </c:numCache>
            </c:numRef>
          </c:val>
          <c:smooth val="0"/>
        </c:ser>
        <c:ser>
          <c:idx val="1"/>
          <c:order val="1"/>
          <c:tx>
            <c:strRef>
              <c:f>Schedule!$F$7</c:f>
              <c:strCache>
                <c:ptCount val="1"/>
                <c:pt idx="0">
                  <c:v>Cumulative Actual Hours</c:v>
                </c:pt>
              </c:strCache>
            </c:strRef>
          </c:tx>
          <c:extLst>
            <c:ext xmlns:c14="http://schemas.microsoft.com/office/drawing/2007/8/2/chart" uri="{6F2FDCE9-48DA-4B69-8628-5D25D57E5C99}">
              <c14:invertSolidFillFmt>
                <c14:spPr>
                  <a:solidFill>
                    <a:srgbClr val="000000"/>
                  </a:solidFill>
                </c14:spPr>
              </c14:invertSolidFillFmt>
            </c:ext>
          </c:extLst>
          <c:cat>
            <c:numRef>
              <c:f>Schedule!$B$8:$B$17</c:f>
              <c:numCache>
                <c:ptCount val="10"/>
                <c:pt idx="0">
                  <c:v>1</c:v>
                </c:pt>
                <c:pt idx="1">
                  <c:v>2</c:v>
                </c:pt>
                <c:pt idx="2">
                  <c:v>3</c:v>
                </c:pt>
                <c:pt idx="3">
                  <c:v>4</c:v>
                </c:pt>
                <c:pt idx="4">
                  <c:v>5</c:v>
                </c:pt>
                <c:pt idx="5">
                  <c:v>6</c:v>
                </c:pt>
                <c:pt idx="6">
                  <c:v>7</c:v>
                </c:pt>
                <c:pt idx="7">
                  <c:v>8</c:v>
                </c:pt>
                <c:pt idx="8">
                  <c:v>9</c:v>
                </c:pt>
              </c:numCache>
            </c:numRef>
          </c:cat>
          <c:val>
            <c:numRef>
              <c:f>Schedule!$F$8:$F$17</c:f>
              <c:numCache>
                <c:ptCount val="10"/>
                <c:pt idx="0">
                  <c:v>11.983333333333333</c:v>
                </c:pt>
                <c:pt idx="1">
                  <c:v>55.833333333333336</c:v>
                </c:pt>
                <c:pt idx="2">
                  <c:v>96.1</c:v>
                </c:pt>
                <c:pt idx="3">
                  <c:v>105.58333333333333</c:v>
                </c:pt>
                <c:pt idx="4">
                  <c:v>109.66666666666666</c:v>
                </c:pt>
                <c:pt idx="5">
                  <c:v>109.66666666666666</c:v>
                </c:pt>
                <c:pt idx="6">
                  <c:v>109.66666666666666</c:v>
                </c:pt>
                <c:pt idx="7">
                  <c:v>109.66666666666666</c:v>
                </c:pt>
                <c:pt idx="8">
                  <c:v>109.66666666666666</c:v>
                </c:pt>
              </c:numCache>
            </c:numRef>
          </c:val>
          <c:smooth val="0"/>
        </c:ser>
        <c:marker val="1"/>
        <c:axId val="54201609"/>
        <c:axId val="18052434"/>
      </c:lineChart>
      <c:catAx>
        <c:axId val="54201609"/>
        <c:scaling>
          <c:orientation val="minMax"/>
        </c:scaling>
        <c:axPos val="b"/>
        <c:title>
          <c:tx>
            <c:rich>
              <a:bodyPr vert="horz" rot="0" anchor="ctr"/>
              <a:lstStyle/>
              <a:p>
                <a:pPr algn="ctr">
                  <a:defRPr/>
                </a:pPr>
                <a:r>
                  <a:rPr lang="en-US" cap="none" sz="800" b="1" i="0" u="none" baseline="0">
                    <a:latin typeface="Arial"/>
                    <a:ea typeface="Arial"/>
                    <a:cs typeface="Arial"/>
                  </a:rPr>
                  <a:t>Weeks</a:t>
                </a:r>
              </a:p>
            </c:rich>
          </c:tx>
          <c:layout/>
          <c:overlay val="0"/>
          <c:spPr>
            <a:noFill/>
            <a:ln>
              <a:noFill/>
            </a:ln>
          </c:spPr>
        </c:title>
        <c:delete val="0"/>
        <c:numFmt formatCode="General" sourceLinked="1"/>
        <c:majorTickMark val="cross"/>
        <c:minorTickMark val="none"/>
        <c:tickLblPos val="nextTo"/>
        <c:txPr>
          <a:bodyPr vert="horz" rot="-2700000"/>
          <a:lstStyle/>
          <a:p>
            <a:pPr>
              <a:defRPr lang="en-US" cap="none" sz="800" b="0" i="0" u="none" baseline="0">
                <a:latin typeface="Arial"/>
                <a:ea typeface="Arial"/>
                <a:cs typeface="Arial"/>
              </a:defRPr>
            </a:pPr>
          </a:p>
        </c:txPr>
        <c:crossAx val="18052434"/>
        <c:crosses val="autoZero"/>
        <c:auto val="0"/>
        <c:lblOffset val="100"/>
        <c:noMultiLvlLbl val="0"/>
      </c:catAx>
      <c:valAx>
        <c:axId val="18052434"/>
        <c:scaling>
          <c:orientation val="minMax"/>
        </c:scaling>
        <c:axPos val="l"/>
        <c:title>
          <c:tx>
            <c:rich>
              <a:bodyPr vert="horz" rot="-5400000" anchor="ctr"/>
              <a:lstStyle/>
              <a:p>
                <a:pPr algn="ctr">
                  <a:defRPr/>
                </a:pPr>
                <a:r>
                  <a:rPr lang="en-US" cap="none" sz="800" b="1" i="0" u="none" baseline="0">
                    <a:latin typeface="Arial"/>
                    <a:ea typeface="Arial"/>
                    <a:cs typeface="Arial"/>
                  </a:rPr>
                  <a:t>Cummulative Hours</a:t>
                </a:r>
              </a:p>
            </c:rich>
          </c:tx>
          <c:layout/>
          <c:overlay val="0"/>
          <c:spPr>
            <a:noFill/>
            <a:ln>
              <a:noFill/>
            </a:ln>
          </c:spPr>
        </c:title>
        <c:delete val="0"/>
        <c:numFmt formatCode="General" sourceLinked="1"/>
        <c:majorTickMark val="cross"/>
        <c:minorTickMark val="none"/>
        <c:tickLblPos val="nextTo"/>
        <c:crossAx val="54201609"/>
        <c:crossesAt val="1"/>
        <c:crossBetween val="midCat"/>
        <c:dispUnits/>
      </c:valAx>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161925</xdr:colOff>
      <xdr:row>33</xdr:row>
      <xdr:rowOff>76200</xdr:rowOff>
    </xdr:from>
    <xdr:ext cx="1219200" cy="133350"/>
    <xdr:sp>
      <xdr:nvSpPr>
        <xdr:cNvPr id="1" name="TextBox 2"/>
        <xdr:cNvSpPr txBox="1">
          <a:spLocks noChangeArrowheads="1"/>
        </xdr:cNvSpPr>
      </xdr:nvSpPr>
      <xdr:spPr>
        <a:xfrm>
          <a:off x="4238625" y="5324475"/>
          <a:ext cx="1219200" cy="133350"/>
        </a:xfrm>
        <a:prstGeom prst="rect">
          <a:avLst/>
        </a:prstGeom>
        <a:solidFill>
          <a:srgbClr val="C0C0C0"/>
        </a:solidFill>
        <a:ln w="9525" cmpd="sng">
          <a:noFill/>
        </a:ln>
      </xdr:spPr>
      <xdr:txBody>
        <a:bodyPr vertOverflow="clip" wrap="square"/>
        <a:p>
          <a:pPr algn="l">
            <a:defRPr/>
          </a:pPr>
          <a:r>
            <a:rPr lang="en-US" cap="none" sz="600" b="0" i="0" u="none" baseline="0"/>
            <a:t>Copyright 1998 James W. Over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0</xdr:rowOff>
    </xdr:from>
    <xdr:to>
      <xdr:col>6</xdr:col>
      <xdr:colOff>800100</xdr:colOff>
      <xdr:row>7</xdr:row>
      <xdr:rowOff>152400</xdr:rowOff>
    </xdr:to>
    <xdr:sp>
      <xdr:nvSpPr>
        <xdr:cNvPr id="1" name="Rectangle 50"/>
        <xdr:cNvSpPr>
          <a:spLocks/>
        </xdr:cNvSpPr>
      </xdr:nvSpPr>
      <xdr:spPr>
        <a:xfrm>
          <a:off x="4371975" y="0"/>
          <a:ext cx="2114550" cy="152400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47625</xdr:colOff>
      <xdr:row>8</xdr:row>
      <xdr:rowOff>9525</xdr:rowOff>
    </xdr:from>
    <xdr:to>
      <xdr:col>6</xdr:col>
      <xdr:colOff>828675</xdr:colOff>
      <xdr:row>34</xdr:row>
      <xdr:rowOff>104775</xdr:rowOff>
    </xdr:to>
    <xdr:graphicFrame>
      <xdr:nvGraphicFramePr>
        <xdr:cNvPr id="2" name="ChartEV"/>
        <xdr:cNvGraphicFramePr/>
      </xdr:nvGraphicFramePr>
      <xdr:xfrm>
        <a:off x="47625" y="1571625"/>
        <a:ext cx="6467475" cy="3876675"/>
      </xdr:xfrm>
      <a:graphic>
        <a:graphicData uri="http://schemas.openxmlformats.org/drawingml/2006/chart">
          <c:chart xmlns:c="http://schemas.openxmlformats.org/drawingml/2006/chart" r:id="rId1"/>
        </a:graphicData>
      </a:graphic>
    </xdr:graphicFrame>
    <xdr:clientData/>
  </xdr:twoCellAnchor>
  <xdr:twoCellAnchor>
    <xdr:from>
      <xdr:col>5</xdr:col>
      <xdr:colOff>571500</xdr:colOff>
      <xdr:row>0</xdr:row>
      <xdr:rowOff>47625</xdr:rowOff>
    </xdr:from>
    <xdr:to>
      <xdr:col>6</xdr:col>
      <xdr:colOff>781050</xdr:colOff>
      <xdr:row>0</xdr:row>
      <xdr:rowOff>47625</xdr:rowOff>
    </xdr:to>
    <xdr:sp>
      <xdr:nvSpPr>
        <xdr:cNvPr id="3" name="Rectangle 7"/>
        <xdr:cNvSpPr>
          <a:spLocks/>
        </xdr:cNvSpPr>
      </xdr:nvSpPr>
      <xdr:spPr>
        <a:xfrm>
          <a:off x="5410200" y="47625"/>
          <a:ext cx="1057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0</xdr:row>
      <xdr:rowOff>47625</xdr:rowOff>
    </xdr:from>
    <xdr:to>
      <xdr:col>5</xdr:col>
      <xdr:colOff>781050</xdr:colOff>
      <xdr:row>0</xdr:row>
      <xdr:rowOff>47625</xdr:rowOff>
    </xdr:to>
    <xdr:sp>
      <xdr:nvSpPr>
        <xdr:cNvPr id="4" name="Rectangle 9"/>
        <xdr:cNvSpPr>
          <a:spLocks/>
        </xdr:cNvSpPr>
      </xdr:nvSpPr>
      <xdr:spPr>
        <a:xfrm>
          <a:off x="4562475" y="47625"/>
          <a:ext cx="10572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3</xdr:row>
      <xdr:rowOff>57150</xdr:rowOff>
    </xdr:from>
    <xdr:to>
      <xdr:col>6</xdr:col>
      <xdr:colOff>676275</xdr:colOff>
      <xdr:row>3</xdr:row>
      <xdr:rowOff>57150</xdr:rowOff>
    </xdr:to>
    <xdr:sp>
      <xdr:nvSpPr>
        <xdr:cNvPr id="5" name="Line 52"/>
        <xdr:cNvSpPr>
          <a:spLocks/>
        </xdr:cNvSpPr>
      </xdr:nvSpPr>
      <xdr:spPr>
        <a:xfrm>
          <a:off x="4495800" y="571500"/>
          <a:ext cx="1866900" cy="0"/>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twoCellAnchor>
    <xdr:from>
      <xdr:col>4</xdr:col>
      <xdr:colOff>504825</xdr:colOff>
      <xdr:row>5</xdr:row>
      <xdr:rowOff>28575</xdr:rowOff>
    </xdr:from>
    <xdr:to>
      <xdr:col>6</xdr:col>
      <xdr:colOff>666750</xdr:colOff>
      <xdr:row>5</xdr:row>
      <xdr:rowOff>28575</xdr:rowOff>
    </xdr:to>
    <xdr:sp>
      <xdr:nvSpPr>
        <xdr:cNvPr id="6" name="Line 57"/>
        <xdr:cNvSpPr>
          <a:spLocks/>
        </xdr:cNvSpPr>
      </xdr:nvSpPr>
      <xdr:spPr>
        <a:xfrm>
          <a:off x="4495800" y="923925"/>
          <a:ext cx="1857375" cy="0"/>
        </a:xfrm>
        <a:prstGeom prst="line">
          <a:avLst/>
        </a:prstGeom>
        <a:no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0</xdr:rowOff>
    </xdr:from>
    <xdr:to>
      <xdr:col>2</xdr:col>
      <xdr:colOff>95250</xdr:colOff>
      <xdr:row>31</xdr:row>
      <xdr:rowOff>9525</xdr:rowOff>
    </xdr:to>
    <xdr:sp>
      <xdr:nvSpPr>
        <xdr:cNvPr id="1" name="Rectangle 9"/>
        <xdr:cNvSpPr>
          <a:spLocks/>
        </xdr:cNvSpPr>
      </xdr:nvSpPr>
      <xdr:spPr>
        <a:xfrm>
          <a:off x="257175" y="1543050"/>
          <a:ext cx="1733550" cy="1304925"/>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28575</xdr:rowOff>
    </xdr:from>
    <xdr:to>
      <xdr:col>2</xdr:col>
      <xdr:colOff>1981200</xdr:colOff>
      <xdr:row>6</xdr:row>
      <xdr:rowOff>609600</xdr:rowOff>
    </xdr:to>
    <xdr:sp>
      <xdr:nvSpPr>
        <xdr:cNvPr id="1" name="Rectangle 16"/>
        <xdr:cNvSpPr>
          <a:spLocks/>
        </xdr:cNvSpPr>
      </xdr:nvSpPr>
      <xdr:spPr>
        <a:xfrm>
          <a:off x="1590675" y="990600"/>
          <a:ext cx="1933575" cy="581025"/>
        </a:xfrm>
        <a:prstGeom prst="rect">
          <a:avLst/>
        </a:prstGeom>
        <a:solidFill>
          <a:srgbClr val="969696"/>
        </a:solidFill>
        <a:ln w="9525" cmpd="sng">
          <a:solidFill>
            <a:srgbClr val="000000"/>
          </a:solidFill>
          <a:headEnd type="none"/>
          <a:tailEnd type="none"/>
        </a:ln>
      </xdr:spPr>
      <xdr:txBody>
        <a:bodyPr vertOverflow="clip" wrap="square">
          <a:spAutoFit/>
        </a:bodyPr>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38100</xdr:colOff>
      <xdr:row>1</xdr:row>
      <xdr:rowOff>28575</xdr:rowOff>
    </xdr:from>
    <xdr:ext cx="171450" cy="1219200"/>
    <xdr:sp>
      <xdr:nvSpPr>
        <xdr:cNvPr id="1" name="TextBox 11"/>
        <xdr:cNvSpPr txBox="1">
          <a:spLocks noChangeArrowheads="1"/>
        </xdr:cNvSpPr>
      </xdr:nvSpPr>
      <xdr:spPr>
        <a:xfrm>
          <a:off x="8458200" y="885825"/>
          <a:ext cx="171450" cy="1219200"/>
        </a:xfrm>
        <a:prstGeom prst="rect">
          <a:avLst/>
        </a:prstGeom>
        <a:solidFill>
          <a:srgbClr val="C0C0C0"/>
        </a:solidFill>
        <a:ln w="9525" cmpd="sng">
          <a:noFill/>
        </a:ln>
      </xdr:spPr>
      <xdr:txBody>
        <a:bodyPr vertOverflow="clip" wrap="square" vert="vert"/>
        <a:p>
          <a:pPr algn="l">
            <a:defRPr/>
          </a:pPr>
          <a:r>
            <a:rPr lang="en-US" cap="none" sz="600" b="0" i="0" u="none" baseline="0"/>
            <a:t>Copyright 1998 James W. Over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ndreas.asuja@helsinki.fi" TargetMode="External" /><Relationship Id="rId2" Type="http://schemas.openxmlformats.org/officeDocument/2006/relationships/hyperlink" Target="mailto:kimmo.airamaa@helsinki.fi" TargetMode="External" /><Relationship Id="rId3" Type="http://schemas.openxmlformats.org/officeDocument/2006/relationships/hyperlink" Target="mailto:mari.muuronen@helsinki.fi" TargetMode="External" /><Relationship Id="rId4" Type="http://schemas.openxmlformats.org/officeDocument/2006/relationships/hyperlink" Target="mailto:seppo.pastila@helsinki.fi" TargetMode="External" /><Relationship Id="rId5" Type="http://schemas.openxmlformats.org/officeDocument/2006/relationships/hyperlink" Target="mailto:virve.taivaljarvi@helsinki.fi" TargetMode="External" /><Relationship Id="rId6" Type="http://schemas.openxmlformats.org/officeDocument/2006/relationships/vmlDrawing" Target="../drawings/vmlDrawing2.vml" /><Relationship Id="rId7" Type="http://schemas.openxmlformats.org/officeDocument/2006/relationships/drawing" Target="../drawings/drawing3.x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INDEX"/>
  <dimension ref="A1:L36"/>
  <sheetViews>
    <sheetView showRowColHeaders="0" workbookViewId="0" topLeftCell="A1">
      <selection activeCell="A10" sqref="A10"/>
    </sheetView>
  </sheetViews>
  <sheetFormatPr defaultColWidth="9.140625" defaultRowHeight="12.75"/>
  <cols>
    <col min="1" max="1" width="18.7109375" style="41" customWidth="1"/>
    <col min="2" max="2" width="40.7109375" style="4" customWidth="1"/>
    <col min="3" max="3" width="1.7109375" style="4" customWidth="1"/>
    <col min="4" max="4" width="18.7109375" style="41" customWidth="1"/>
    <col min="5" max="5" width="40.7109375" style="4" customWidth="1"/>
    <col min="6" max="6" width="30.421875" style="4" customWidth="1"/>
    <col min="7" max="16384" width="9.140625" style="4" customWidth="1"/>
  </cols>
  <sheetData>
    <row r="1" spans="1:12" s="38" customFormat="1" ht="18.75">
      <c r="A1" s="293" t="s">
        <v>78</v>
      </c>
      <c r="B1" s="294"/>
      <c r="C1" s="294"/>
      <c r="D1" s="294"/>
      <c r="E1" s="295"/>
      <c r="G1" s="36"/>
      <c r="H1" s="36"/>
      <c r="I1" s="36"/>
      <c r="J1" s="36"/>
      <c r="K1" s="36"/>
      <c r="L1" s="37"/>
    </row>
    <row r="2" spans="1:5" s="40" customFormat="1" ht="11.25">
      <c r="A2" s="100" t="s">
        <v>69</v>
      </c>
      <c r="B2" s="101" t="s">
        <v>22</v>
      </c>
      <c r="C2" s="101"/>
      <c r="D2" s="101" t="s">
        <v>121</v>
      </c>
      <c r="E2" s="102" t="s">
        <v>22</v>
      </c>
    </row>
    <row r="3" spans="1:5" ht="12.75">
      <c r="A3" s="87" t="s">
        <v>127</v>
      </c>
      <c r="B3" s="18"/>
      <c r="C3" s="18"/>
      <c r="D3" s="88" t="s">
        <v>6</v>
      </c>
      <c r="E3" s="89" t="s">
        <v>122</v>
      </c>
    </row>
    <row r="4" spans="1:5" ht="11.25">
      <c r="A4" s="90" t="s">
        <v>129</v>
      </c>
      <c r="B4" s="18"/>
      <c r="C4" s="18"/>
      <c r="D4" s="88" t="s">
        <v>76</v>
      </c>
      <c r="E4" s="89" t="s">
        <v>123</v>
      </c>
    </row>
    <row r="5" spans="1:5" ht="12.75">
      <c r="A5" s="91" t="s">
        <v>0</v>
      </c>
      <c r="B5" s="92" t="s">
        <v>117</v>
      </c>
      <c r="C5" s="18"/>
      <c r="D5" s="88" t="s">
        <v>61</v>
      </c>
      <c r="E5" s="89" t="s">
        <v>124</v>
      </c>
    </row>
    <row r="6" spans="1:5" ht="12.75">
      <c r="A6" s="91" t="s">
        <v>92</v>
      </c>
      <c r="B6" s="92" t="s">
        <v>93</v>
      </c>
      <c r="C6" s="18"/>
      <c r="D6" s="88" t="s">
        <v>77</v>
      </c>
      <c r="E6" s="89"/>
    </row>
    <row r="7" spans="1:5" ht="12.75">
      <c r="A7" s="91" t="s">
        <v>81</v>
      </c>
      <c r="B7" s="92" t="s">
        <v>94</v>
      </c>
      <c r="C7" s="18"/>
      <c r="D7" s="88" t="s">
        <v>149</v>
      </c>
      <c r="E7" s="89" t="s">
        <v>150</v>
      </c>
    </row>
    <row r="8" spans="1:5" ht="12.75">
      <c r="A8" s="91" t="s">
        <v>82</v>
      </c>
      <c r="B8" s="92" t="s">
        <v>95</v>
      </c>
      <c r="C8" s="18"/>
      <c r="D8" s="88"/>
      <c r="E8" s="89"/>
    </row>
    <row r="9" spans="1:5" ht="12.75">
      <c r="A9" s="91" t="s">
        <v>80</v>
      </c>
      <c r="B9" s="92" t="s">
        <v>96</v>
      </c>
      <c r="C9" s="18"/>
      <c r="D9" s="88"/>
      <c r="E9" s="89"/>
    </row>
    <row r="10" spans="1:5" ht="12.75">
      <c r="A10" s="91" t="s">
        <v>4</v>
      </c>
      <c r="B10" s="92" t="s">
        <v>99</v>
      </c>
      <c r="C10" s="18"/>
      <c r="D10" s="88"/>
      <c r="E10" s="89"/>
    </row>
    <row r="11" spans="1:5" ht="12.75">
      <c r="A11" s="91" t="s">
        <v>8</v>
      </c>
      <c r="B11" s="92" t="s">
        <v>100</v>
      </c>
      <c r="C11" s="18"/>
      <c r="D11" s="88"/>
      <c r="E11" s="89"/>
    </row>
    <row r="12" spans="1:5" ht="12.75">
      <c r="A12" s="91" t="s">
        <v>70</v>
      </c>
      <c r="B12" s="92" t="s">
        <v>101</v>
      </c>
      <c r="C12" s="18"/>
      <c r="D12" s="88"/>
      <c r="E12" s="89"/>
    </row>
    <row r="13" spans="1:5" ht="12.75">
      <c r="A13" s="91" t="s">
        <v>71</v>
      </c>
      <c r="B13" s="92" t="s">
        <v>102</v>
      </c>
      <c r="C13" s="18"/>
      <c r="D13" s="88"/>
      <c r="E13" s="89"/>
    </row>
    <row r="14" spans="1:5" ht="12.75">
      <c r="A14" s="91" t="s">
        <v>72</v>
      </c>
      <c r="B14" s="92" t="s">
        <v>103</v>
      </c>
      <c r="C14" s="18"/>
      <c r="D14" s="88"/>
      <c r="E14" s="89"/>
    </row>
    <row r="15" spans="1:5" ht="12.75">
      <c r="A15" s="91" t="s">
        <v>83</v>
      </c>
      <c r="B15" s="92" t="s">
        <v>104</v>
      </c>
      <c r="C15" s="18"/>
      <c r="D15" s="88"/>
      <c r="E15" s="89"/>
    </row>
    <row r="16" spans="1:5" ht="11.25">
      <c r="A16" s="93"/>
      <c r="B16" s="92"/>
      <c r="C16" s="18"/>
      <c r="D16" s="88"/>
      <c r="E16" s="89"/>
    </row>
    <row r="17" spans="1:5" ht="11.25">
      <c r="A17" s="93"/>
      <c r="B17" s="92"/>
      <c r="C17" s="18"/>
      <c r="D17" s="88"/>
      <c r="E17" s="89"/>
    </row>
    <row r="18" spans="1:5" ht="11.25">
      <c r="A18" s="93"/>
      <c r="B18" s="92"/>
      <c r="C18" s="18"/>
      <c r="D18" s="88"/>
      <c r="E18" s="89"/>
    </row>
    <row r="19" spans="1:5" ht="12.75">
      <c r="A19" s="87" t="s">
        <v>128</v>
      </c>
      <c r="B19" s="18"/>
      <c r="C19" s="18"/>
      <c r="D19" s="88"/>
      <c r="E19" s="89"/>
    </row>
    <row r="20" spans="1:5" ht="11.25">
      <c r="A20" s="90" t="s">
        <v>130</v>
      </c>
      <c r="B20" s="94"/>
      <c r="C20" s="18"/>
      <c r="D20" s="88"/>
      <c r="E20" s="89"/>
    </row>
    <row r="21" spans="1:5" ht="12.75">
      <c r="A21" s="103" t="s">
        <v>132</v>
      </c>
      <c r="B21" s="92" t="s">
        <v>131</v>
      </c>
      <c r="C21" s="18"/>
      <c r="D21" s="88"/>
      <c r="E21" s="89"/>
    </row>
    <row r="22" spans="1:5" s="40" customFormat="1" ht="12.75">
      <c r="A22" s="91" t="s">
        <v>59</v>
      </c>
      <c r="B22" s="92" t="s">
        <v>108</v>
      </c>
      <c r="C22" s="86"/>
      <c r="D22" s="88"/>
      <c r="E22" s="89"/>
    </row>
    <row r="23" spans="1:5" ht="11.25">
      <c r="A23" s="93" t="s">
        <v>1</v>
      </c>
      <c r="B23" s="92" t="s">
        <v>109</v>
      </c>
      <c r="C23" s="18"/>
      <c r="D23" s="88"/>
      <c r="E23" s="89"/>
    </row>
    <row r="24" spans="1:5" ht="12.75">
      <c r="A24" s="91" t="s">
        <v>4</v>
      </c>
      <c r="B24" s="92" t="s">
        <v>99</v>
      </c>
      <c r="C24" s="18"/>
      <c r="D24" s="88"/>
      <c r="E24" s="89"/>
    </row>
    <row r="25" spans="1:5" ht="12.75">
      <c r="A25" s="91" t="s">
        <v>8</v>
      </c>
      <c r="B25" s="92" t="s">
        <v>100</v>
      </c>
      <c r="C25" s="18"/>
      <c r="D25" s="88"/>
      <c r="E25" s="89"/>
    </row>
    <row r="26" spans="1:5" ht="12.75">
      <c r="A26" s="91" t="s">
        <v>73</v>
      </c>
      <c r="B26" s="92" t="s">
        <v>105</v>
      </c>
      <c r="C26" s="18"/>
      <c r="D26" s="88"/>
      <c r="E26" s="89"/>
    </row>
    <row r="27" spans="1:5" ht="12.75">
      <c r="A27" s="91" t="s">
        <v>74</v>
      </c>
      <c r="B27" s="92" t="s">
        <v>106</v>
      </c>
      <c r="C27" s="18"/>
      <c r="D27" s="88"/>
      <c r="E27" s="89"/>
    </row>
    <row r="28" spans="1:5" ht="12.75">
      <c r="A28" s="91" t="s">
        <v>75</v>
      </c>
      <c r="B28" s="92" t="s">
        <v>107</v>
      </c>
      <c r="C28" s="18"/>
      <c r="D28" s="88"/>
      <c r="E28" s="89"/>
    </row>
    <row r="29" spans="1:5" ht="11.25">
      <c r="A29" s="93"/>
      <c r="B29" s="92"/>
      <c r="C29" s="18"/>
      <c r="D29" s="88"/>
      <c r="E29" s="89"/>
    </row>
    <row r="30" spans="1:5" ht="11.25">
      <c r="A30" s="93"/>
      <c r="B30" s="92"/>
      <c r="C30" s="18"/>
      <c r="D30" s="88"/>
      <c r="E30" s="89"/>
    </row>
    <row r="31" spans="1:5" ht="12.75">
      <c r="A31" s="87" t="s">
        <v>115</v>
      </c>
      <c r="B31" s="18"/>
      <c r="C31" s="18"/>
      <c r="D31" s="88"/>
      <c r="E31" s="89"/>
    </row>
    <row r="32" spans="1:5" ht="12.75">
      <c r="A32" s="91" t="s">
        <v>79</v>
      </c>
      <c r="B32" s="92" t="s">
        <v>98</v>
      </c>
      <c r="C32" s="18"/>
      <c r="D32" s="88"/>
      <c r="E32" s="89"/>
    </row>
    <row r="33" spans="1:5" ht="12.75">
      <c r="A33" s="91" t="s">
        <v>39</v>
      </c>
      <c r="B33" s="92" t="s">
        <v>97</v>
      </c>
      <c r="C33" s="18"/>
      <c r="E33" s="127"/>
    </row>
    <row r="34" spans="1:5" ht="11.25">
      <c r="A34" s="93"/>
      <c r="B34" s="92"/>
      <c r="C34" s="18"/>
      <c r="D34" s="109"/>
      <c r="E34" s="127"/>
    </row>
    <row r="35" spans="1:5" ht="11.25">
      <c r="A35" s="95"/>
      <c r="B35" s="92"/>
      <c r="C35" s="18"/>
      <c r="E35" s="127"/>
    </row>
    <row r="36" spans="1:5" ht="11.25">
      <c r="A36" s="96"/>
      <c r="B36" s="97"/>
      <c r="C36" s="97"/>
      <c r="D36" s="98"/>
      <c r="E36" s="99"/>
    </row>
  </sheetData>
  <mergeCells count="1">
    <mergeCell ref="A1:E1"/>
  </mergeCells>
  <hyperlinks>
    <hyperlink ref="A5" location="Project!B3" display="Project!B3"/>
    <hyperlink ref="A6" location="Team!B3" display="Team!B3"/>
    <hyperlink ref="A7" location="Roles!B2" display="Roles!B2"/>
    <hyperlink ref="A8" location="Goals!B3" display="Goals!B3"/>
    <hyperlink ref="A9" location="Components!B3" display="Components!B3"/>
    <hyperlink ref="A10" location="Task!A4" display="Task!A4"/>
    <hyperlink ref="A11" location="Schedule!C5" display="Schedule!C5"/>
    <hyperlink ref="A12" location="'QUAL-Plan'!C2" display="'QUAL-Plan'!C2"/>
    <hyperlink ref="A13" location="'COMPR-Plan'!C2" display="'COMPR-Plan'!C2"/>
    <hyperlink ref="A14" location="'COMPD-Plan'!C2" display="'COMPD-Plan'!C2"/>
    <hyperlink ref="A15" location="Risk!B2" display="Risk!B2"/>
    <hyperlink ref="A22" location="DefectLog!A2" display="DefectLog!A2"/>
    <hyperlink ref="A26" location="'QUAL-Actual'!C2" display="'QUAL-Actual'!C2"/>
    <hyperlink ref="A27" location="'COMPR-Actual'!C2" display="'COMPR-Actual'!C2"/>
    <hyperlink ref="A28" location="'COMPD-Actual'!C2" display="'COMPD-Actual'!C2"/>
    <hyperlink ref="A32" location="Phases!A2" display="Phases!A2"/>
    <hyperlink ref="A33" location="DefectTypes!A2" display="DefectTypes!A2"/>
    <hyperlink ref="A24" location="Task!A4" display="Task!A4"/>
    <hyperlink ref="A25" location="Schedule!C5" display="Schedule!C5"/>
    <hyperlink ref="A21" location="TimeLog!A1" display="TimeLog!A1"/>
  </hyperlinks>
  <printOptions/>
  <pageMargins left="0.75" right="0.75" top="1" bottom="1" header="0.5" footer="0.5"/>
  <pageSetup horizontalDpi="600" verticalDpi="600" orientation="landscape" r:id="rId2"/>
  <headerFooter alignWithMargins="0">
    <oddFooter>&amp;LCopyright James W. Over 1998&amp;C:  &amp;F &amp;A&amp;R&amp;D  &amp;P of &amp;N</oddFooter>
  </headerFooter>
  <drawing r:id="rId1"/>
</worksheet>
</file>

<file path=xl/worksheets/sheet10.xml><?xml version="1.0" encoding="utf-8"?>
<worksheet xmlns="http://schemas.openxmlformats.org/spreadsheetml/2006/main" xmlns:r="http://schemas.openxmlformats.org/officeDocument/2006/relationships">
  <sheetPr codeName="TASK"/>
  <dimension ref="A1:AE25"/>
  <sheetViews>
    <sheetView workbookViewId="0" topLeftCell="A1">
      <pane xSplit="3" ySplit="7" topLeftCell="D8" activePane="bottomRight" state="frozen"/>
      <selection pane="topLeft" activeCell="D30" sqref="D30"/>
      <selection pane="topRight" activeCell="D1" sqref="D1"/>
      <selection pane="bottomLeft" activeCell="A2" sqref="A2"/>
      <selection pane="bottomRight" activeCell="Q24" sqref="Q24"/>
    </sheetView>
  </sheetViews>
  <sheetFormatPr defaultColWidth="9.140625" defaultRowHeight="12.75"/>
  <cols>
    <col min="1" max="1" width="12.7109375" style="15" customWidth="1"/>
    <col min="2" max="2" width="10.421875" style="26" customWidth="1"/>
    <col min="3" max="3" width="29.7109375" style="13" customWidth="1"/>
    <col min="4" max="9" width="4.7109375" style="15" customWidth="1"/>
    <col min="10" max="10" width="5.7109375" style="60" customWidth="1"/>
    <col min="11" max="11" width="6.140625" style="15" customWidth="1"/>
    <col min="12" max="12" width="4.140625" style="11" customWidth="1"/>
    <col min="13" max="13" width="4.8515625" style="11" bestFit="1" customWidth="1"/>
    <col min="14" max="14" width="6.28125" style="11" customWidth="1"/>
    <col min="15" max="15" width="5.140625" style="11" hidden="1" customWidth="1"/>
    <col min="16" max="16" width="6.28125" style="33" customWidth="1"/>
    <col min="17" max="17" width="6.28125" style="11" customWidth="1"/>
    <col min="18" max="18" width="7.7109375" style="27" customWidth="1"/>
    <col min="19" max="19" width="4.7109375" style="60" customWidth="1"/>
    <col min="20" max="20" width="5.00390625" style="33" customWidth="1"/>
    <col min="21" max="21" width="5.00390625" style="33" hidden="1" customWidth="1"/>
    <col min="22" max="22" width="6.28125" style="33" customWidth="1"/>
    <col min="23" max="23" width="5.00390625" style="33" customWidth="1"/>
    <col min="24" max="24" width="5.00390625" style="30" hidden="1" customWidth="1"/>
    <col min="25" max="25" width="4.7109375" style="60" customWidth="1"/>
    <col min="26" max="26" width="7.7109375" style="34" customWidth="1"/>
    <col min="27" max="27" width="6.7109375" style="28" hidden="1" customWidth="1"/>
    <col min="28" max="30" width="5.00390625" style="28" hidden="1" customWidth="1"/>
    <col min="31" max="31" width="0.85546875" style="12" customWidth="1"/>
    <col min="32" max="32" width="7.7109375" style="29" customWidth="1"/>
    <col min="33" max="16384" width="9.140625" style="29" customWidth="1"/>
  </cols>
  <sheetData>
    <row r="1" spans="1:31" s="189" customFormat="1" ht="15.75">
      <c r="A1" s="178" t="str">
        <f>[0]!TSPProcessName&amp;" Task Planning Template - Form TASK"</f>
        <v>TSPi Task Planning Template - Form TASK</v>
      </c>
      <c r="B1" s="179"/>
      <c r="C1" s="180"/>
      <c r="D1" s="181"/>
      <c r="E1" s="181"/>
      <c r="F1" s="181"/>
      <c r="G1" s="181"/>
      <c r="H1" s="181"/>
      <c r="I1" s="181"/>
      <c r="J1" s="181"/>
      <c r="M1" s="264" t="s">
        <v>125</v>
      </c>
      <c r="N1" s="183"/>
      <c r="O1" s="182"/>
      <c r="P1" s="179"/>
      <c r="Q1" s="182"/>
      <c r="R1" s="222"/>
      <c r="S1" s="181"/>
      <c r="T1" s="184"/>
      <c r="U1" s="185"/>
      <c r="V1" s="185"/>
      <c r="W1" s="185"/>
      <c r="X1" s="185"/>
      <c r="Y1" s="186"/>
      <c r="Z1" s="187"/>
      <c r="AA1" s="188"/>
      <c r="AB1" s="188"/>
      <c r="AC1" s="188"/>
      <c r="AD1" s="188"/>
      <c r="AE1" s="180"/>
    </row>
    <row r="2" spans="1:31" ht="12">
      <c r="A2" s="190" t="s">
        <v>10</v>
      </c>
      <c r="B2" s="200" t="str">
        <f>IF(Name=0,"",Name)</f>
        <v>Lohtu</v>
      </c>
      <c r="C2" s="154"/>
      <c r="D2" s="20"/>
      <c r="E2" s="20"/>
      <c r="F2" s="181"/>
      <c r="G2" s="181"/>
      <c r="H2" s="181"/>
      <c r="I2" s="181"/>
      <c r="J2" s="181"/>
      <c r="K2" s="189"/>
      <c r="L2" s="189"/>
      <c r="M2" s="309">
        <f>SUM(Task!P:P)</f>
        <v>126</v>
      </c>
      <c r="N2" s="309"/>
      <c r="O2" s="126"/>
      <c r="P2" s="125"/>
      <c r="Q2" s="125"/>
      <c r="R2" s="223"/>
      <c r="S2" s="20"/>
      <c r="T2" s="30"/>
      <c r="U2" s="30"/>
      <c r="V2" s="30"/>
      <c r="W2" s="30"/>
      <c r="Y2" s="31"/>
      <c r="Z2" s="32"/>
      <c r="AE2" s="63"/>
    </row>
    <row r="3" spans="1:31" ht="12">
      <c r="A3" s="190" t="s">
        <v>92</v>
      </c>
      <c r="B3" s="200" t="str">
        <f>IF(TeamName=0,"",TeamName)</f>
        <v>B</v>
      </c>
      <c r="C3" s="154"/>
      <c r="D3" s="20"/>
      <c r="E3" s="20"/>
      <c r="F3" s="20"/>
      <c r="G3" s="181"/>
      <c r="H3" s="181"/>
      <c r="I3" s="181"/>
      <c r="J3" s="181"/>
      <c r="K3" s="189"/>
      <c r="L3" s="189"/>
      <c r="M3" s="126"/>
      <c r="N3" s="126"/>
      <c r="O3" s="126"/>
      <c r="P3" s="125"/>
      <c r="Q3" s="125"/>
      <c r="R3" s="223"/>
      <c r="S3" s="20"/>
      <c r="T3" s="30"/>
      <c r="U3" s="30"/>
      <c r="V3" s="30"/>
      <c r="W3" s="30"/>
      <c r="Y3" s="31"/>
      <c r="Z3" s="32"/>
      <c r="AE3" s="63"/>
    </row>
    <row r="4" spans="1:31" ht="12">
      <c r="A4" s="190" t="s">
        <v>5</v>
      </c>
      <c r="B4" s="201">
        <f>currentDate</f>
        <v>37740.90214467593</v>
      </c>
      <c r="C4" s="154"/>
      <c r="D4" s="20"/>
      <c r="E4" s="20"/>
      <c r="F4" s="20"/>
      <c r="G4" s="20"/>
      <c r="H4" s="20"/>
      <c r="I4" s="20"/>
      <c r="J4" s="20"/>
      <c r="K4" s="20"/>
      <c r="L4" s="126"/>
      <c r="M4" s="126"/>
      <c r="N4" s="126"/>
      <c r="O4" s="126"/>
      <c r="P4" s="125"/>
      <c r="Q4" s="125"/>
      <c r="R4" s="223"/>
      <c r="S4" s="20"/>
      <c r="T4" s="30"/>
      <c r="U4" s="30"/>
      <c r="V4" s="30"/>
      <c r="W4" s="30"/>
      <c r="Y4" s="31"/>
      <c r="Z4" s="32"/>
      <c r="AE4" s="63"/>
    </row>
    <row r="5" spans="1:31" ht="12">
      <c r="A5" s="190" t="str">
        <f>IF(Project!C5&lt;&gt;"",Project!C5,"")</f>
        <v>Instructor</v>
      </c>
      <c r="B5" s="200" t="str">
        <f>IF(InstructorName=0,"",InstructorName)</f>
        <v>Inkeri Verkamo</v>
      </c>
      <c r="C5" s="154"/>
      <c r="D5" s="20"/>
      <c r="E5" s="20"/>
      <c r="F5" s="20"/>
      <c r="G5" s="20"/>
      <c r="H5" s="20"/>
      <c r="I5" s="20"/>
      <c r="J5" s="20"/>
      <c r="K5" s="20"/>
      <c r="L5" s="126"/>
      <c r="M5" s="126"/>
      <c r="N5" s="126"/>
      <c r="O5" s="126"/>
      <c r="P5" s="125"/>
      <c r="Q5" s="125"/>
      <c r="R5" s="223"/>
      <c r="S5" s="20"/>
      <c r="T5" s="30"/>
      <c r="U5" s="30"/>
      <c r="V5" s="30"/>
      <c r="W5" s="30"/>
      <c r="Y5" s="31"/>
      <c r="Z5" s="32"/>
      <c r="AE5" s="63"/>
    </row>
    <row r="6" spans="1:31" ht="12">
      <c r="A6" s="190" t="s">
        <v>270</v>
      </c>
      <c r="B6" s="200">
        <f>IF(Cycle=0,"",Cycle)</f>
        <v>2</v>
      </c>
      <c r="C6" s="154"/>
      <c r="D6" s="308" t="s">
        <v>295</v>
      </c>
      <c r="E6" s="308"/>
      <c r="F6" s="308"/>
      <c r="G6" s="308"/>
      <c r="H6" s="308"/>
      <c r="I6" s="308"/>
      <c r="J6" s="20"/>
      <c r="K6" s="20"/>
      <c r="L6" s="126"/>
      <c r="M6" s="126"/>
      <c r="N6" s="126"/>
      <c r="O6" s="126"/>
      <c r="P6" s="125"/>
      <c r="Q6" s="125"/>
      <c r="R6" s="223"/>
      <c r="S6" s="20"/>
      <c r="T6" s="30"/>
      <c r="U6" s="30"/>
      <c r="V6" s="30"/>
      <c r="W6" s="30"/>
      <c r="Y6" s="31"/>
      <c r="Z6" s="32"/>
      <c r="AE6" s="63"/>
    </row>
    <row r="7" spans="1:31" s="35" customFormat="1" ht="66.75" customHeight="1">
      <c r="A7" s="14" t="s">
        <v>259</v>
      </c>
      <c r="B7" s="10" t="s">
        <v>21</v>
      </c>
      <c r="C7" s="9" t="s">
        <v>4</v>
      </c>
      <c r="D7" s="166" t="str">
        <f>Roles!A2</f>
        <v>Team Leader</v>
      </c>
      <c r="E7" s="166" t="str">
        <f>Roles!A4</f>
        <v>Development Manager</v>
      </c>
      <c r="F7" s="166" t="str">
        <f>Roles!A6</f>
        <v>Planning Manager</v>
      </c>
      <c r="G7" s="166" t="str">
        <f>Roles!A8</f>
        <v>Quality/Process Manager</v>
      </c>
      <c r="H7" s="166" t="str">
        <f>Roles!A10</f>
        <v>Support Manager</v>
      </c>
      <c r="I7" s="166">
        <f>Roles!A20</f>
        <v>0</v>
      </c>
      <c r="J7" s="166" t="s">
        <v>269</v>
      </c>
      <c r="K7" s="166" t="s">
        <v>292</v>
      </c>
      <c r="L7" s="219" t="s">
        <v>247</v>
      </c>
      <c r="M7" s="219" t="s">
        <v>293</v>
      </c>
      <c r="N7" s="131" t="s">
        <v>291</v>
      </c>
      <c r="O7" s="131" t="s">
        <v>62</v>
      </c>
      <c r="P7" s="131" t="s">
        <v>2</v>
      </c>
      <c r="Q7" s="131" t="s">
        <v>3</v>
      </c>
      <c r="R7" s="220" t="s">
        <v>23</v>
      </c>
      <c r="S7" s="166" t="s">
        <v>7</v>
      </c>
      <c r="T7" s="131" t="s">
        <v>6</v>
      </c>
      <c r="U7" s="131" t="s">
        <v>165</v>
      </c>
      <c r="V7" s="131" t="s">
        <v>285</v>
      </c>
      <c r="W7" s="131" t="s">
        <v>286</v>
      </c>
      <c r="X7" s="131"/>
      <c r="Y7" s="166" t="s">
        <v>287</v>
      </c>
      <c r="Z7" s="220" t="s">
        <v>288</v>
      </c>
      <c r="AA7" s="10"/>
      <c r="AB7" s="10"/>
      <c r="AC7" s="10"/>
      <c r="AD7" s="10"/>
      <c r="AE7" s="62"/>
    </row>
    <row r="8" spans="1:26" ht="11.25">
      <c r="A8" s="15" t="s">
        <v>380</v>
      </c>
      <c r="B8" s="26" t="s">
        <v>235</v>
      </c>
      <c r="C8" s="13" t="s">
        <v>420</v>
      </c>
      <c r="D8" s="15">
        <v>1</v>
      </c>
      <c r="E8" s="15">
        <v>0</v>
      </c>
      <c r="F8" s="15">
        <v>2</v>
      </c>
      <c r="G8" s="15">
        <v>0</v>
      </c>
      <c r="H8" s="15">
        <v>0</v>
      </c>
      <c r="I8" s="15">
        <v>0</v>
      </c>
      <c r="J8" s="60">
        <v>3</v>
      </c>
      <c r="L8" s="15"/>
      <c r="M8" s="15"/>
      <c r="N8" s="15"/>
      <c r="O8" s="15"/>
      <c r="P8" s="60">
        <v>3</v>
      </c>
      <c r="Q8" s="11">
        <v>1.6833333333333333</v>
      </c>
      <c r="V8" s="33">
        <v>3</v>
      </c>
      <c r="W8" s="33">
        <v>2.380952380952381</v>
      </c>
      <c r="X8" s="30">
        <v>2.380952380952381</v>
      </c>
      <c r="Y8" s="60">
        <v>1</v>
      </c>
      <c r="Z8" s="34">
        <v>37683</v>
      </c>
    </row>
    <row r="9" spans="1:26" ht="11.25">
      <c r="A9" s="15" t="s">
        <v>380</v>
      </c>
      <c r="B9" s="26" t="s">
        <v>41</v>
      </c>
      <c r="C9" s="13" t="s">
        <v>421</v>
      </c>
      <c r="D9" s="15">
        <v>1</v>
      </c>
      <c r="E9" s="15">
        <v>0</v>
      </c>
      <c r="F9" s="15">
        <v>0</v>
      </c>
      <c r="G9" s="15">
        <v>0</v>
      </c>
      <c r="H9" s="15">
        <v>0</v>
      </c>
      <c r="I9" s="15">
        <v>0</v>
      </c>
      <c r="J9" s="60">
        <v>1</v>
      </c>
      <c r="L9" s="15"/>
      <c r="M9" s="15"/>
      <c r="N9" s="15"/>
      <c r="O9" s="15"/>
      <c r="P9" s="60">
        <v>1</v>
      </c>
      <c r="V9" s="33">
        <v>4</v>
      </c>
      <c r="W9" s="33">
        <v>0.7936507936507936</v>
      </c>
      <c r="X9" s="30">
        <v>3.1746031746031744</v>
      </c>
      <c r="Y9" s="60">
        <v>1</v>
      </c>
      <c r="Z9" s="34">
        <v>37683</v>
      </c>
    </row>
    <row r="10" spans="1:26" ht="11.25">
      <c r="A10" s="15" t="s">
        <v>380</v>
      </c>
      <c r="B10" s="26" t="s">
        <v>40</v>
      </c>
      <c r="C10" s="13" t="s">
        <v>422</v>
      </c>
      <c r="D10" s="15">
        <v>0</v>
      </c>
      <c r="E10" s="15">
        <v>9.5</v>
      </c>
      <c r="F10" s="15">
        <v>0</v>
      </c>
      <c r="G10" s="15">
        <v>0</v>
      </c>
      <c r="H10" s="15">
        <v>0</v>
      </c>
      <c r="I10" s="15">
        <v>0</v>
      </c>
      <c r="J10" s="60">
        <v>9.5</v>
      </c>
      <c r="L10" s="15"/>
      <c r="M10" s="15"/>
      <c r="N10" s="15"/>
      <c r="O10" s="15"/>
      <c r="P10" s="60">
        <v>9.5</v>
      </c>
      <c r="Q10" s="11">
        <v>20.016666666666666</v>
      </c>
      <c r="V10" s="33">
        <v>13.5</v>
      </c>
      <c r="W10" s="33">
        <v>7.5396825396825395</v>
      </c>
      <c r="X10" s="30">
        <v>10.714285714285714</v>
      </c>
      <c r="Y10" s="60">
        <v>2</v>
      </c>
      <c r="Z10" s="34">
        <v>37690</v>
      </c>
    </row>
    <row r="11" spans="1:26" ht="11.25">
      <c r="A11" s="15" t="s">
        <v>380</v>
      </c>
      <c r="B11" s="26" t="s">
        <v>52</v>
      </c>
      <c r="C11" s="13" t="s">
        <v>423</v>
      </c>
      <c r="D11" s="15">
        <v>1.5</v>
      </c>
      <c r="E11" s="15">
        <v>1.5</v>
      </c>
      <c r="F11" s="15">
        <v>1.5</v>
      </c>
      <c r="G11" s="15">
        <v>1.5</v>
      </c>
      <c r="H11" s="15">
        <v>1.5</v>
      </c>
      <c r="I11" s="15">
        <v>0</v>
      </c>
      <c r="J11" s="60">
        <v>7.5</v>
      </c>
      <c r="L11" s="15"/>
      <c r="M11" s="15"/>
      <c r="N11" s="15"/>
      <c r="O11" s="15"/>
      <c r="P11" s="60">
        <v>7.5</v>
      </c>
      <c r="Q11" s="11">
        <v>9.133333333333333</v>
      </c>
      <c r="V11" s="33">
        <v>21</v>
      </c>
      <c r="W11" s="33">
        <v>5.952380952380952</v>
      </c>
      <c r="X11" s="30">
        <v>16.666666666666664</v>
      </c>
      <c r="Y11" s="60">
        <v>2</v>
      </c>
      <c r="Z11" s="34">
        <v>37690</v>
      </c>
    </row>
    <row r="12" spans="1:26" ht="11.25">
      <c r="A12" s="15" t="s">
        <v>380</v>
      </c>
      <c r="B12" s="26" t="s">
        <v>240</v>
      </c>
      <c r="C12" s="13" t="s">
        <v>424</v>
      </c>
      <c r="D12" s="15">
        <v>0</v>
      </c>
      <c r="E12" s="15">
        <v>0</v>
      </c>
      <c r="F12" s="15">
        <v>0</v>
      </c>
      <c r="G12" s="15">
        <v>1</v>
      </c>
      <c r="H12" s="15">
        <v>0</v>
      </c>
      <c r="I12" s="15">
        <v>0</v>
      </c>
      <c r="J12" s="60">
        <v>1</v>
      </c>
      <c r="L12" s="15"/>
      <c r="M12" s="15"/>
      <c r="N12" s="15"/>
      <c r="O12" s="15"/>
      <c r="P12" s="60">
        <v>1</v>
      </c>
      <c r="Q12" s="11">
        <v>1.25</v>
      </c>
      <c r="V12" s="33">
        <v>22</v>
      </c>
      <c r="W12" s="33">
        <v>0.7936507936507936</v>
      </c>
      <c r="X12" s="30">
        <v>17.46031746031746</v>
      </c>
      <c r="Y12" s="60">
        <v>2</v>
      </c>
      <c r="Z12" s="34">
        <v>37690</v>
      </c>
    </row>
    <row r="13" spans="1:26" ht="11.25">
      <c r="A13" s="15" t="s">
        <v>380</v>
      </c>
      <c r="B13" s="26" t="s">
        <v>40</v>
      </c>
      <c r="C13" s="13" t="s">
        <v>425</v>
      </c>
      <c r="D13" s="15">
        <v>0</v>
      </c>
      <c r="E13" s="15">
        <v>0</v>
      </c>
      <c r="F13" s="15">
        <v>0.5</v>
      </c>
      <c r="G13" s="15">
        <v>0</v>
      </c>
      <c r="H13" s="15">
        <v>0</v>
      </c>
      <c r="I13" s="15">
        <v>0</v>
      </c>
      <c r="J13" s="60">
        <v>0.5</v>
      </c>
      <c r="L13" s="15"/>
      <c r="M13" s="15"/>
      <c r="N13" s="15"/>
      <c r="O13" s="15"/>
      <c r="P13" s="60">
        <v>0.5</v>
      </c>
      <c r="V13" s="33">
        <v>22.5</v>
      </c>
      <c r="W13" s="33">
        <v>0.3968253968253968</v>
      </c>
      <c r="X13" s="30">
        <v>17.857142857142854</v>
      </c>
      <c r="Y13" s="60">
        <v>2</v>
      </c>
      <c r="Z13" s="34">
        <v>37690</v>
      </c>
    </row>
    <row r="14" spans="1:26" ht="11.25">
      <c r="A14" s="15" t="s">
        <v>380</v>
      </c>
      <c r="B14" s="26" t="s">
        <v>40</v>
      </c>
      <c r="C14" s="13" t="s">
        <v>426</v>
      </c>
      <c r="D14" s="15">
        <v>1</v>
      </c>
      <c r="E14" s="15">
        <v>0</v>
      </c>
      <c r="F14" s="15">
        <v>0</v>
      </c>
      <c r="G14" s="15">
        <v>0</v>
      </c>
      <c r="H14" s="15">
        <v>0</v>
      </c>
      <c r="I14" s="15">
        <v>0</v>
      </c>
      <c r="J14" s="60">
        <v>1</v>
      </c>
      <c r="L14" s="15"/>
      <c r="M14" s="15"/>
      <c r="N14" s="15"/>
      <c r="O14" s="15"/>
      <c r="P14" s="60">
        <v>1</v>
      </c>
      <c r="V14" s="33">
        <v>23.5</v>
      </c>
      <c r="W14" s="33">
        <v>0.7936507936507936</v>
      </c>
      <c r="X14" s="30">
        <v>18.65079365079365</v>
      </c>
      <c r="Y14" s="60">
        <v>2</v>
      </c>
      <c r="Z14" s="34">
        <v>37690</v>
      </c>
    </row>
    <row r="15" spans="1:26" ht="11.25">
      <c r="A15" s="15" t="s">
        <v>380</v>
      </c>
      <c r="B15" s="26" t="s">
        <v>235</v>
      </c>
      <c r="C15" s="13" t="s">
        <v>427</v>
      </c>
      <c r="D15" s="15">
        <v>7</v>
      </c>
      <c r="E15" s="15">
        <v>3</v>
      </c>
      <c r="F15" s="15">
        <v>3</v>
      </c>
      <c r="G15" s="15">
        <v>4</v>
      </c>
      <c r="H15" s="15">
        <v>3</v>
      </c>
      <c r="I15" s="15">
        <v>0</v>
      </c>
      <c r="J15" s="60">
        <v>20</v>
      </c>
      <c r="L15" s="15"/>
      <c r="M15" s="15"/>
      <c r="N15" s="15"/>
      <c r="O15" s="15"/>
      <c r="P15" s="60">
        <v>20</v>
      </c>
      <c r="Q15" s="11">
        <v>13.166666666666666</v>
      </c>
      <c r="V15" s="33">
        <v>43.5</v>
      </c>
      <c r="W15" s="33">
        <v>15.873015873015872</v>
      </c>
      <c r="X15" s="30">
        <v>34.52380952380952</v>
      </c>
      <c r="Y15" s="60">
        <v>2</v>
      </c>
      <c r="Z15" s="34">
        <v>37690</v>
      </c>
    </row>
    <row r="16" spans="1:26" ht="11.25">
      <c r="A16" s="15" t="s">
        <v>380</v>
      </c>
      <c r="B16" s="26" t="s">
        <v>54</v>
      </c>
      <c r="C16" s="13" t="s">
        <v>428</v>
      </c>
      <c r="D16" s="15">
        <v>5.5</v>
      </c>
      <c r="E16" s="15">
        <v>5</v>
      </c>
      <c r="F16" s="15">
        <v>9</v>
      </c>
      <c r="G16" s="15">
        <v>3</v>
      </c>
      <c r="H16" s="15">
        <v>0</v>
      </c>
      <c r="I16" s="15">
        <v>0</v>
      </c>
      <c r="J16" s="60">
        <v>22.5</v>
      </c>
      <c r="L16" s="15"/>
      <c r="M16" s="15"/>
      <c r="N16" s="15"/>
      <c r="O16" s="15"/>
      <c r="P16" s="60">
        <v>22.5</v>
      </c>
      <c r="Q16" s="11">
        <v>40.1</v>
      </c>
      <c r="V16" s="33">
        <v>66</v>
      </c>
      <c r="W16" s="33">
        <v>17.857142857142858</v>
      </c>
      <c r="X16" s="30">
        <v>52.38095238095238</v>
      </c>
      <c r="Y16" s="60">
        <v>3</v>
      </c>
      <c r="Z16" s="34">
        <v>37697</v>
      </c>
    </row>
    <row r="17" spans="1:26" ht="11.25">
      <c r="A17" s="15" t="s">
        <v>380</v>
      </c>
      <c r="B17" s="26" t="s">
        <v>54</v>
      </c>
      <c r="C17" s="13" t="s">
        <v>429</v>
      </c>
      <c r="D17" s="15">
        <v>2</v>
      </c>
      <c r="E17" s="15">
        <v>2</v>
      </c>
      <c r="F17" s="15">
        <v>6</v>
      </c>
      <c r="G17" s="15">
        <v>4.5</v>
      </c>
      <c r="H17" s="15">
        <v>0</v>
      </c>
      <c r="I17" s="15">
        <v>0</v>
      </c>
      <c r="J17" s="60">
        <v>14.5</v>
      </c>
      <c r="L17" s="15"/>
      <c r="M17" s="15"/>
      <c r="N17" s="15"/>
      <c r="O17" s="15"/>
      <c r="P17" s="60">
        <v>14.5</v>
      </c>
      <c r="Q17" s="11">
        <v>0.75</v>
      </c>
      <c r="V17" s="33">
        <v>80.5</v>
      </c>
      <c r="W17" s="33">
        <v>11.507936507936508</v>
      </c>
      <c r="X17" s="30">
        <v>63.888888888888886</v>
      </c>
      <c r="Y17" s="60">
        <v>3</v>
      </c>
      <c r="Z17" s="34">
        <v>37697</v>
      </c>
    </row>
    <row r="18" spans="1:26" ht="11.25">
      <c r="A18" s="15" t="s">
        <v>380</v>
      </c>
      <c r="B18" s="26" t="s">
        <v>49</v>
      </c>
      <c r="C18" s="13" t="s">
        <v>430</v>
      </c>
      <c r="D18" s="15">
        <v>1</v>
      </c>
      <c r="E18" s="15">
        <v>1</v>
      </c>
      <c r="F18" s="15">
        <v>1</v>
      </c>
      <c r="G18" s="15">
        <v>1</v>
      </c>
      <c r="H18" s="15">
        <v>1</v>
      </c>
      <c r="I18" s="15">
        <v>0</v>
      </c>
      <c r="J18" s="60">
        <v>5</v>
      </c>
      <c r="L18" s="15"/>
      <c r="M18" s="15"/>
      <c r="N18" s="15"/>
      <c r="O18" s="15"/>
      <c r="P18" s="60">
        <v>5</v>
      </c>
      <c r="Q18" s="11">
        <v>3.9</v>
      </c>
      <c r="V18" s="33">
        <v>85.5</v>
      </c>
      <c r="W18" s="33">
        <v>3.968253968253968</v>
      </c>
      <c r="X18" s="30">
        <v>67.85714285714285</v>
      </c>
      <c r="Y18" s="60">
        <v>3</v>
      </c>
      <c r="Z18" s="34">
        <v>37697</v>
      </c>
    </row>
    <row r="19" spans="1:26" ht="11.25">
      <c r="A19" s="15" t="s">
        <v>380</v>
      </c>
      <c r="B19" s="26" t="s">
        <v>57</v>
      </c>
      <c r="C19" s="13" t="s">
        <v>433</v>
      </c>
      <c r="D19" s="15">
        <v>2</v>
      </c>
      <c r="E19" s="15">
        <v>2</v>
      </c>
      <c r="F19" s="15">
        <v>1</v>
      </c>
      <c r="G19" s="15">
        <v>0</v>
      </c>
      <c r="H19" s="15">
        <v>0</v>
      </c>
      <c r="I19" s="15">
        <v>0</v>
      </c>
      <c r="J19" s="60">
        <v>5</v>
      </c>
      <c r="L19" s="15"/>
      <c r="M19" s="15"/>
      <c r="N19" s="15"/>
      <c r="O19" s="15"/>
      <c r="P19" s="60">
        <v>5</v>
      </c>
      <c r="V19" s="33">
        <v>90.5</v>
      </c>
      <c r="W19" s="33">
        <v>3.968253968253968</v>
      </c>
      <c r="X19" s="30">
        <v>71.82539682539681</v>
      </c>
      <c r="Y19" s="60">
        <v>4</v>
      </c>
      <c r="Z19" s="34">
        <v>37704</v>
      </c>
    </row>
    <row r="20" spans="1:26" ht="11.25">
      <c r="A20" s="15" t="s">
        <v>380</v>
      </c>
      <c r="B20" s="26" t="s">
        <v>44</v>
      </c>
      <c r="C20" s="13" t="s">
        <v>432</v>
      </c>
      <c r="D20" s="15">
        <v>0</v>
      </c>
      <c r="E20" s="15">
        <v>2</v>
      </c>
      <c r="F20" s="15">
        <v>1.5</v>
      </c>
      <c r="G20" s="15">
        <v>0</v>
      </c>
      <c r="H20" s="15">
        <v>0</v>
      </c>
      <c r="I20" s="15">
        <v>0</v>
      </c>
      <c r="J20" s="60">
        <v>3.5</v>
      </c>
      <c r="L20" s="15"/>
      <c r="M20" s="15"/>
      <c r="N20" s="15"/>
      <c r="O20" s="15"/>
      <c r="P20" s="60">
        <v>3.5</v>
      </c>
      <c r="V20" s="33">
        <v>94</v>
      </c>
      <c r="W20" s="33">
        <v>2.7777777777777777</v>
      </c>
      <c r="X20" s="30">
        <v>74.60317460317458</v>
      </c>
      <c r="Y20" s="60">
        <v>4</v>
      </c>
      <c r="Z20" s="34">
        <v>37704</v>
      </c>
    </row>
    <row r="21" spans="1:26" ht="11.25">
      <c r="A21" s="15" t="s">
        <v>380</v>
      </c>
      <c r="B21" s="26" t="s">
        <v>235</v>
      </c>
      <c r="C21" s="13" t="s">
        <v>435</v>
      </c>
      <c r="D21" s="15">
        <v>1</v>
      </c>
      <c r="E21" s="15">
        <v>1</v>
      </c>
      <c r="F21" s="15">
        <v>4.5</v>
      </c>
      <c r="G21" s="15">
        <v>3</v>
      </c>
      <c r="H21" s="15">
        <v>1</v>
      </c>
      <c r="I21" s="15">
        <v>0</v>
      </c>
      <c r="J21" s="60">
        <v>10.5</v>
      </c>
      <c r="L21" s="15"/>
      <c r="M21" s="15"/>
      <c r="N21" s="15"/>
      <c r="O21" s="15"/>
      <c r="P21" s="60">
        <v>10.5</v>
      </c>
      <c r="Q21" s="11">
        <v>4.75</v>
      </c>
      <c r="V21" s="33">
        <v>104.5</v>
      </c>
      <c r="W21" s="33">
        <v>8.333333333333332</v>
      </c>
      <c r="X21" s="30">
        <v>82.93650793650791</v>
      </c>
      <c r="Y21" s="60">
        <v>4</v>
      </c>
      <c r="Z21" s="34">
        <v>37704</v>
      </c>
    </row>
    <row r="22" spans="1:26" ht="11.25">
      <c r="A22" s="15" t="s">
        <v>380</v>
      </c>
      <c r="B22" s="26" t="s">
        <v>235</v>
      </c>
      <c r="C22" s="13" t="s">
        <v>431</v>
      </c>
      <c r="D22" s="15">
        <v>5</v>
      </c>
      <c r="E22" s="15">
        <v>0</v>
      </c>
      <c r="F22" s="15">
        <v>0</v>
      </c>
      <c r="G22" s="15">
        <v>0</v>
      </c>
      <c r="H22" s="15">
        <v>0</v>
      </c>
      <c r="I22" s="15">
        <v>0</v>
      </c>
      <c r="J22" s="60">
        <v>5</v>
      </c>
      <c r="L22" s="15"/>
      <c r="M22" s="15"/>
      <c r="N22" s="15"/>
      <c r="O22" s="15"/>
      <c r="P22" s="60">
        <v>5</v>
      </c>
      <c r="Q22" s="11">
        <v>7.416666666666665</v>
      </c>
      <c r="V22" s="33">
        <v>109.5</v>
      </c>
      <c r="W22" s="33">
        <v>3.968253968253968</v>
      </c>
      <c r="X22" s="30">
        <v>86.90476190476187</v>
      </c>
      <c r="Y22" s="60">
        <v>4</v>
      </c>
      <c r="Z22" s="34">
        <v>37704</v>
      </c>
    </row>
    <row r="23" spans="1:26" ht="11.25">
      <c r="A23" s="15" t="s">
        <v>380</v>
      </c>
      <c r="B23" s="26" t="s">
        <v>229</v>
      </c>
      <c r="C23" s="13" t="s">
        <v>14</v>
      </c>
      <c r="D23" s="15">
        <v>3</v>
      </c>
      <c r="E23" s="15">
        <v>2</v>
      </c>
      <c r="F23" s="15">
        <v>2</v>
      </c>
      <c r="G23" s="15">
        <v>2</v>
      </c>
      <c r="H23" s="15">
        <v>2</v>
      </c>
      <c r="I23" s="15">
        <v>0</v>
      </c>
      <c r="J23" s="60">
        <v>11</v>
      </c>
      <c r="L23" s="15"/>
      <c r="M23" s="15"/>
      <c r="N23" s="15"/>
      <c r="O23" s="15"/>
      <c r="P23" s="60">
        <v>11</v>
      </c>
      <c r="Q23" s="11">
        <v>4.75</v>
      </c>
      <c r="V23" s="33">
        <v>120.5</v>
      </c>
      <c r="W23" s="33">
        <v>8.73015873015873</v>
      </c>
      <c r="X23" s="30">
        <v>95.6349206349206</v>
      </c>
      <c r="Y23" s="60">
        <v>4</v>
      </c>
      <c r="Z23" s="34">
        <v>37704</v>
      </c>
    </row>
    <row r="24" spans="1:26" ht="11.25">
      <c r="A24" s="15" t="s">
        <v>380</v>
      </c>
      <c r="B24" s="26" t="s">
        <v>224</v>
      </c>
      <c r="C24" s="13" t="s">
        <v>434</v>
      </c>
      <c r="D24" s="15">
        <v>1</v>
      </c>
      <c r="E24" s="15">
        <v>3</v>
      </c>
      <c r="F24" s="15">
        <v>0</v>
      </c>
      <c r="G24" s="15">
        <v>0</v>
      </c>
      <c r="H24" s="15">
        <v>1.5</v>
      </c>
      <c r="I24" s="15">
        <v>0</v>
      </c>
      <c r="J24" s="60">
        <v>5.5</v>
      </c>
      <c r="L24" s="15"/>
      <c r="M24" s="15"/>
      <c r="N24" s="15"/>
      <c r="O24" s="15"/>
      <c r="P24" s="60">
        <v>5.5</v>
      </c>
      <c r="Q24" s="11">
        <v>2.5833333333333335</v>
      </c>
      <c r="V24" s="33">
        <v>126</v>
      </c>
      <c r="W24" s="33">
        <v>4.365079365079365</v>
      </c>
      <c r="X24" s="30">
        <v>100</v>
      </c>
      <c r="Y24" s="60">
        <v>4</v>
      </c>
      <c r="Z24" s="34">
        <v>37704</v>
      </c>
    </row>
    <row r="25" spans="4:17" ht="11.25">
      <c r="D25" s="26"/>
      <c r="E25" s="26"/>
      <c r="F25" s="26"/>
      <c r="G25" s="26"/>
      <c r="H25" s="26"/>
      <c r="I25" s="26"/>
      <c r="J25" s="275"/>
      <c r="K25" s="26"/>
      <c r="L25" s="26"/>
      <c r="M25" s="26"/>
      <c r="N25" s="26"/>
      <c r="O25" s="26"/>
      <c r="P25" s="275"/>
      <c r="Q25" s="11">
        <v>0</v>
      </c>
    </row>
  </sheetData>
  <mergeCells count="2">
    <mergeCell ref="D6:I6"/>
    <mergeCell ref="M2:N2"/>
  </mergeCells>
  <dataValidations count="2">
    <dataValidation type="decimal" operator="greaterThanOrEqual" allowBlank="1" showInputMessage="1" showErrorMessage="1" error="This value must be a number greater than or equal to zero." sqref="K8:K65536 M8:Q65536">
      <formula1>0</formula1>
    </dataValidation>
    <dataValidation type="date" operator="greaterThanOrEqual" allowBlank="1" showInputMessage="1" showErrorMessage="1" error="This value must be a date greater than or equal to the project start date." sqref="R8:R65536">
      <formula1>ProjectStartDate</formula1>
    </dataValidation>
  </dataValidations>
  <printOptions gridLines="1"/>
  <pageMargins left="0.5" right="0.5" top="1" bottom="1" header="0.5" footer="0.5"/>
  <pageSetup horizontalDpi="600" verticalDpi="600" orientation="landscape" scale="80" r:id="rId3"/>
  <headerFooter alignWithMargins="0">
    <oddHeader>&amp;C&amp;A</oddHeader>
    <oddFooter>&amp;L File: &amp;F ! &amp;A&amp;R&amp;D  &amp;P of &amp;N</oddFooter>
  </headerFooter>
  <drawing r:id="rId2"/>
  <legacyDrawing r:id="rId1"/>
</worksheet>
</file>

<file path=xl/worksheets/sheet11.xml><?xml version="1.0" encoding="utf-8"?>
<worksheet xmlns="http://schemas.openxmlformats.org/spreadsheetml/2006/main" xmlns:r="http://schemas.openxmlformats.org/officeDocument/2006/relationships">
  <sheetPr codeName="SCHEDULE"/>
  <dimension ref="A1:O19"/>
  <sheetViews>
    <sheetView showRowColHeaders="0" workbookViewId="0" topLeftCell="A1">
      <pane ySplit="7" topLeftCell="BM8" activePane="bottomLeft" state="frozen"/>
      <selection pane="topLeft" activeCell="A1" sqref="A1"/>
      <selection pane="bottomLeft" activeCell="E9" sqref="E9"/>
    </sheetView>
  </sheetViews>
  <sheetFormatPr defaultColWidth="9.140625" defaultRowHeight="12.75"/>
  <cols>
    <col min="1" max="1" width="7.7109375" style="65" customWidth="1"/>
    <col min="2" max="2" width="7.7109375" style="19" customWidth="1"/>
    <col min="3" max="3" width="7.7109375" style="24" customWidth="1"/>
    <col min="4" max="4" width="7.7109375" style="59" customWidth="1"/>
    <col min="5" max="5" width="7.7109375" style="24" customWidth="1"/>
    <col min="6" max="14" width="7.7109375" style="59" customWidth="1"/>
    <col min="15" max="15" width="1.7109375" style="23" customWidth="1"/>
    <col min="16" max="16384" width="9.140625" style="4" customWidth="1"/>
  </cols>
  <sheetData>
    <row r="1" spans="1:14" ht="15.75">
      <c r="A1" s="191" t="str">
        <f>[0]!TSPProcessName&amp;" Schedule Planning Template - Form SCHEDULE"</f>
        <v>TSPi Schedule Planning Template - Form SCHEDULE</v>
      </c>
      <c r="B1" s="20"/>
      <c r="C1" s="21"/>
      <c r="D1" s="22"/>
      <c r="E1" s="22"/>
      <c r="F1" s="22"/>
      <c r="G1" s="22"/>
      <c r="H1" s="22"/>
      <c r="I1" s="22"/>
      <c r="J1" s="22"/>
      <c r="K1" s="22"/>
      <c r="L1" s="22"/>
      <c r="M1" s="22"/>
      <c r="N1" s="22"/>
    </row>
    <row r="2" spans="1:15" s="41" customFormat="1" ht="11.25" customHeight="1">
      <c r="A2" s="194"/>
      <c r="B2" s="196" t="s">
        <v>10</v>
      </c>
      <c r="C2" s="203" t="str">
        <f>IF(Name=0,"",Name)</f>
        <v>Lohtu</v>
      </c>
      <c r="D2" s="197"/>
      <c r="E2" s="197"/>
      <c r="F2" s="192"/>
      <c r="G2" s="184"/>
      <c r="H2" s="22"/>
      <c r="I2" s="22"/>
      <c r="J2" s="192"/>
      <c r="K2" s="192"/>
      <c r="L2" s="192"/>
      <c r="M2" s="192"/>
      <c r="N2" s="192"/>
      <c r="O2" s="193"/>
    </row>
    <row r="3" spans="1:15" s="41" customFormat="1" ht="11.25" customHeight="1">
      <c r="A3" s="195"/>
      <c r="B3" s="196" t="s">
        <v>92</v>
      </c>
      <c r="C3" s="203" t="str">
        <f>IF(TeamName=0,"",TeamName)</f>
        <v>B</v>
      </c>
      <c r="D3" s="197"/>
      <c r="E3" s="197"/>
      <c r="F3" s="192"/>
      <c r="G3" s="184"/>
      <c r="H3" s="205" t="s">
        <v>282</v>
      </c>
      <c r="I3" s="202">
        <f>SUM(Task!P:P)</f>
        <v>126</v>
      </c>
      <c r="J3" s="192"/>
      <c r="K3" s="192"/>
      <c r="L3" s="192"/>
      <c r="M3" s="192"/>
      <c r="N3" s="192"/>
      <c r="O3" s="193"/>
    </row>
    <row r="4" spans="1:15" s="41" customFormat="1" ht="11.25" customHeight="1" thickBot="1">
      <c r="A4" s="195"/>
      <c r="B4" s="196" t="s">
        <v>5</v>
      </c>
      <c r="C4" s="201">
        <f>currentDate</f>
        <v>37740.90214467593</v>
      </c>
      <c r="D4" s="197"/>
      <c r="E4" s="197"/>
      <c r="F4" s="192"/>
      <c r="G4" s="184"/>
      <c r="H4" s="205" t="s">
        <v>283</v>
      </c>
      <c r="I4" s="206">
        <f>SUMIF(B:B,"&gt;0",C:C)</f>
        <v>126</v>
      </c>
      <c r="J4" s="208">
        <f>IF(I3&gt;I4,"Warning: add schedule hours","")</f>
      </c>
      <c r="K4" s="192"/>
      <c r="L4" s="192"/>
      <c r="M4" s="192"/>
      <c r="N4" s="192"/>
      <c r="O4" s="193"/>
    </row>
    <row r="5" spans="1:15" s="41" customFormat="1" ht="11.25" customHeight="1" thickTop="1">
      <c r="A5" s="194"/>
      <c r="B5" s="196" t="str">
        <f>IF(Project!C5&lt;&gt;"",Project!C5,"")</f>
        <v>Instructor</v>
      </c>
      <c r="C5" s="203" t="str">
        <f>IF(InstructorName=0,"",InstructorName)</f>
        <v>Inkeri Verkamo</v>
      </c>
      <c r="D5" s="197"/>
      <c r="E5" s="197"/>
      <c r="F5" s="192"/>
      <c r="G5" s="184"/>
      <c r="H5" s="192" t="s">
        <v>284</v>
      </c>
      <c r="I5" s="207">
        <f>I3-I4</f>
        <v>0</v>
      </c>
      <c r="J5" s="192"/>
      <c r="K5" s="192"/>
      <c r="L5" s="192"/>
      <c r="M5" s="192"/>
      <c r="N5" s="192"/>
      <c r="O5" s="193"/>
    </row>
    <row r="6" spans="1:15" s="41" customFormat="1" ht="11.25" customHeight="1">
      <c r="A6" s="73"/>
      <c r="B6" s="196" t="s">
        <v>270</v>
      </c>
      <c r="C6" s="204">
        <f>IF(Cycle=0,"",Cycle)</f>
        <v>2</v>
      </c>
      <c r="D6" s="197"/>
      <c r="E6" s="197"/>
      <c r="F6" s="192"/>
      <c r="G6" s="192"/>
      <c r="H6" s="192"/>
      <c r="I6" s="192"/>
      <c r="J6" s="192"/>
      <c r="K6" s="192"/>
      <c r="L6" s="192"/>
      <c r="M6" s="192"/>
      <c r="N6" s="192"/>
      <c r="O6" s="193"/>
    </row>
    <row r="7" spans="1:15" s="228" customFormat="1" ht="57.75">
      <c r="A7" s="64" t="s">
        <v>5</v>
      </c>
      <c r="B7" s="17" t="s">
        <v>1</v>
      </c>
      <c r="C7" s="131" t="s">
        <v>280</v>
      </c>
      <c r="D7" s="131" t="s">
        <v>281</v>
      </c>
      <c r="E7" s="131" t="s">
        <v>3</v>
      </c>
      <c r="F7" s="131" t="s">
        <v>166</v>
      </c>
      <c r="G7" s="131" t="s">
        <v>276</v>
      </c>
      <c r="H7" s="131" t="s">
        <v>277</v>
      </c>
      <c r="I7" s="131" t="s">
        <v>6</v>
      </c>
      <c r="J7" s="131" t="s">
        <v>165</v>
      </c>
      <c r="K7" s="131" t="s">
        <v>68</v>
      </c>
      <c r="L7" s="131" t="s">
        <v>167</v>
      </c>
      <c r="M7" s="131" t="s">
        <v>278</v>
      </c>
      <c r="N7" s="131" t="s">
        <v>279</v>
      </c>
      <c r="O7" s="23"/>
    </row>
    <row r="8" spans="1:10" ht="11.25">
      <c r="A8" s="3">
        <f aca="true" t="shared" si="0" ref="A8:A16">ProjectStartDate+((ROW()-8)*7)</f>
        <v>37683</v>
      </c>
      <c r="B8" s="2">
        <v>1</v>
      </c>
      <c r="C8" s="11">
        <v>10</v>
      </c>
      <c r="D8" s="33">
        <v>10</v>
      </c>
      <c r="E8" s="24">
        <v>11.983333333333333</v>
      </c>
      <c r="F8" s="59">
        <v>11.983333333333333</v>
      </c>
      <c r="G8" s="59">
        <v>3.1746031746031744</v>
      </c>
      <c r="H8" s="59">
        <v>3.1746031746031744</v>
      </c>
      <c r="I8" s="59">
        <v>0</v>
      </c>
      <c r="J8" s="59">
        <v>0</v>
      </c>
    </row>
    <row r="9" spans="1:10" ht="11.25">
      <c r="A9" s="65">
        <f t="shared" si="0"/>
        <v>37690</v>
      </c>
      <c r="B9" s="19">
        <v>2</v>
      </c>
      <c r="C9" s="11">
        <v>40</v>
      </c>
      <c r="D9" s="33">
        <v>50</v>
      </c>
      <c r="E9" s="24">
        <v>43.85</v>
      </c>
      <c r="F9" s="59">
        <v>55.833333333333336</v>
      </c>
      <c r="G9" s="59">
        <v>31.349206349206348</v>
      </c>
      <c r="H9" s="59">
        <v>34.523809523809526</v>
      </c>
      <c r="I9" s="59">
        <v>0</v>
      </c>
      <c r="J9" s="59">
        <v>0</v>
      </c>
    </row>
    <row r="10" spans="1:10" ht="11.25">
      <c r="A10" s="65">
        <f t="shared" si="0"/>
        <v>37697</v>
      </c>
      <c r="B10" s="19">
        <v>3</v>
      </c>
      <c r="C10" s="11">
        <v>36</v>
      </c>
      <c r="D10" s="33">
        <v>86</v>
      </c>
      <c r="E10" s="24">
        <v>40.266666666666666</v>
      </c>
      <c r="F10" s="59">
        <v>96.1</v>
      </c>
      <c r="G10" s="59">
        <v>33.333333333333336</v>
      </c>
      <c r="H10" s="59">
        <v>67.85714285714286</v>
      </c>
      <c r="I10" s="59">
        <v>0</v>
      </c>
      <c r="J10" s="59">
        <v>0</v>
      </c>
    </row>
    <row r="11" spans="1:10" ht="11.25">
      <c r="A11" s="65">
        <f t="shared" si="0"/>
        <v>37704</v>
      </c>
      <c r="B11" s="19">
        <v>4</v>
      </c>
      <c r="C11" s="11">
        <v>40</v>
      </c>
      <c r="D11" s="33">
        <v>126</v>
      </c>
      <c r="E11" s="24">
        <v>9.483333333333334</v>
      </c>
      <c r="F11" s="59">
        <v>105.58333333333333</v>
      </c>
      <c r="G11" s="59">
        <v>32.14285714285714</v>
      </c>
      <c r="H11" s="59">
        <v>100</v>
      </c>
      <c r="I11" s="59">
        <v>0</v>
      </c>
      <c r="J11" s="59">
        <v>0</v>
      </c>
    </row>
    <row r="12" spans="1:10" ht="11.25">
      <c r="A12" s="65">
        <f t="shared" si="0"/>
        <v>37711</v>
      </c>
      <c r="B12" s="19">
        <v>5</v>
      </c>
      <c r="C12" s="11"/>
      <c r="D12" s="33"/>
      <c r="E12" s="24">
        <v>4.083333333333333</v>
      </c>
      <c r="F12" s="59">
        <v>109.66666666666666</v>
      </c>
      <c r="I12" s="59">
        <v>0</v>
      </c>
      <c r="J12" s="59">
        <v>0</v>
      </c>
    </row>
    <row r="13" spans="1:10" ht="11.25">
      <c r="A13" s="65">
        <f t="shared" si="0"/>
        <v>37718</v>
      </c>
      <c r="B13" s="19">
        <v>6</v>
      </c>
      <c r="C13" s="11"/>
      <c r="D13" s="33"/>
      <c r="E13" s="24">
        <v>0</v>
      </c>
      <c r="F13" s="59">
        <v>109.66666666666666</v>
      </c>
      <c r="I13" s="59">
        <v>0</v>
      </c>
      <c r="J13" s="59">
        <v>0</v>
      </c>
    </row>
    <row r="14" spans="1:10" ht="11.25">
      <c r="A14" s="65">
        <f t="shared" si="0"/>
        <v>37725</v>
      </c>
      <c r="B14" s="19">
        <v>7</v>
      </c>
      <c r="C14" s="11"/>
      <c r="D14" s="33"/>
      <c r="E14" s="24">
        <v>0</v>
      </c>
      <c r="F14" s="59">
        <v>109.66666666666666</v>
      </c>
      <c r="I14" s="59">
        <v>0</v>
      </c>
      <c r="J14" s="59">
        <v>0</v>
      </c>
    </row>
    <row r="15" spans="1:10" ht="11.25">
      <c r="A15" s="65">
        <f t="shared" si="0"/>
        <v>37732</v>
      </c>
      <c r="B15" s="19">
        <v>8</v>
      </c>
      <c r="C15" s="11"/>
      <c r="D15" s="33"/>
      <c r="E15" s="24">
        <v>0</v>
      </c>
      <c r="F15" s="59">
        <v>109.66666666666666</v>
      </c>
      <c r="I15" s="59">
        <v>0</v>
      </c>
      <c r="J15" s="59">
        <v>0</v>
      </c>
    </row>
    <row r="16" spans="1:10" ht="11.25">
      <c r="A16" s="65">
        <f t="shared" si="0"/>
        <v>37739</v>
      </c>
      <c r="B16" s="19">
        <v>9</v>
      </c>
      <c r="C16" s="11"/>
      <c r="D16" s="33"/>
      <c r="E16" s="24">
        <v>0</v>
      </c>
      <c r="F16" s="59">
        <v>109.66666666666666</v>
      </c>
      <c r="I16" s="59">
        <v>0</v>
      </c>
      <c r="J16" s="59">
        <v>0</v>
      </c>
    </row>
    <row r="17" spans="2:4" ht="11.25">
      <c r="C17" s="11"/>
      <c r="D17" s="33"/>
    </row>
    <row r="18" spans="3:4" ht="11.25">
      <c r="C18" s="11"/>
      <c r="D18" s="33"/>
    </row>
    <row r="19" spans="3:4" ht="11.25">
      <c r="C19" s="11"/>
      <c r="D19" s="33"/>
    </row>
  </sheetData>
  <dataValidations count="3">
    <dataValidation type="decimal" operator="greaterThanOrEqual" allowBlank="1" showInputMessage="1" showErrorMessage="1" error="Plan hours must be greater than or equal to zero." sqref="D2:E6 C1:C6 C8:C65536">
      <formula1>0</formula1>
    </dataValidation>
    <dataValidation type="decimal" operator="greaterThanOrEqual" allowBlank="1" showInputMessage="1" showErrorMessage="1" error="Actual hours must be greater than or equal to zero." sqref="E1 E7:E65536">
      <formula1>0</formula1>
    </dataValidation>
    <dataValidation operator="greaterThanOrEqual" allowBlank="1" showInputMessage="1" showErrorMessage="1" error="Plan hours must be greater than or equal to zero." sqref="C7"/>
  </dataValidations>
  <printOptions gridLines="1"/>
  <pageMargins left="0.75" right="0.75" top="1" bottom="1" header="0.5" footer="0.5"/>
  <pageSetup horizontalDpi="600" verticalDpi="600" orientation="landscape" r:id="rId1"/>
  <headerFooter alignWithMargins="0">
    <oddFooter>&amp;L File: &amp;F ! &amp;A&amp;R&amp;D  &amp;P of &amp;N</oddFooter>
  </headerFooter>
</worksheet>
</file>

<file path=xl/worksheets/sheet12.xml><?xml version="1.0" encoding="utf-8"?>
<worksheet xmlns="http://schemas.openxmlformats.org/spreadsheetml/2006/main" xmlns:r="http://schemas.openxmlformats.org/officeDocument/2006/relationships">
  <sheetPr codeName="RISK"/>
  <dimension ref="B1:G2"/>
  <sheetViews>
    <sheetView showRowColHeaders="0" workbookViewId="0" topLeftCell="A1">
      <pane ySplit="1" topLeftCell="BM2" activePane="bottomLeft" state="frozen"/>
      <selection pane="topLeft" activeCell="A1" sqref="A1"/>
      <selection pane="bottomLeft" activeCell="B2" sqref="B2"/>
    </sheetView>
  </sheetViews>
  <sheetFormatPr defaultColWidth="9.140625" defaultRowHeight="12.75"/>
  <cols>
    <col min="1" max="1" width="3.7109375" style="1" customWidth="1"/>
    <col min="2" max="2" width="50.7109375" style="67" customWidth="1"/>
    <col min="3" max="7" width="10.7109375" style="67" customWidth="1"/>
    <col min="8" max="16384" width="9.140625" style="1" customWidth="1"/>
  </cols>
  <sheetData>
    <row r="1" spans="2:7" ht="26.25" customHeight="1">
      <c r="B1" s="69" t="s">
        <v>110</v>
      </c>
      <c r="C1" s="70" t="s">
        <v>111</v>
      </c>
      <c r="D1" s="70" t="s">
        <v>112</v>
      </c>
      <c r="E1" s="70" t="s">
        <v>113</v>
      </c>
      <c r="F1" s="70" t="s">
        <v>114</v>
      </c>
      <c r="G1" s="70" t="s">
        <v>5</v>
      </c>
    </row>
    <row r="2" ht="12.75">
      <c r="G2" s="68"/>
    </row>
  </sheetData>
  <sheetProtection sheet="1" objects="1" scenarios="1"/>
  <dataValidations count="1">
    <dataValidation type="list" allowBlank="1" showInputMessage="1" showErrorMessage="1" sqref="C1:D65536">
      <formula1>"H,M,L"</formula1>
    </dataValidation>
  </dataValidations>
  <printOptions/>
  <pageMargins left="0.75" right="0.75" top="1" bottom="1" header="0.5" footer="0.5"/>
  <pageSetup horizontalDpi="600" verticalDpi="600" orientation="landscape" r:id="rId1"/>
  <headerFooter alignWithMargins="0">
    <oddFooter>&amp;LCopyright James W. Over 1998&amp;C:  &amp;F &amp;A&amp;R&amp;D  &amp;P of &amp;N</oddFooter>
  </headerFooter>
</worksheet>
</file>

<file path=xl/worksheets/sheet13.xml><?xml version="1.0" encoding="utf-8"?>
<worksheet xmlns="http://schemas.openxmlformats.org/spreadsheetml/2006/main" xmlns:r="http://schemas.openxmlformats.org/officeDocument/2006/relationships">
  <sheetPr codeName="LOGT"/>
  <dimension ref="A1:I246"/>
  <sheetViews>
    <sheetView showRowColHeaders="0" workbookViewId="0" topLeftCell="A1">
      <pane ySplit="6" topLeftCell="BM7" activePane="bottomLeft" state="frozen"/>
      <selection pane="topLeft" activeCell="C4" sqref="C4"/>
      <selection pane="bottomLeft" activeCell="H101" sqref="H101"/>
    </sheetView>
  </sheetViews>
  <sheetFormatPr defaultColWidth="9.140625" defaultRowHeight="12.75"/>
  <cols>
    <col min="1" max="1" width="10.28125" style="83" bestFit="1" customWidth="1"/>
    <col min="2" max="2" width="8.7109375" style="83" customWidth="1"/>
    <col min="3" max="3" width="25.7109375" style="81" customWidth="1"/>
    <col min="4" max="4" width="8.140625" style="85" customWidth="1"/>
    <col min="5" max="5" width="8.140625" style="169" customWidth="1"/>
    <col min="6" max="6" width="8.140625" style="80" customWidth="1"/>
    <col min="7" max="7" width="8.140625" style="169" customWidth="1"/>
    <col min="8" max="8" width="8.140625" style="80" customWidth="1"/>
    <col min="9" max="9" width="45.7109375" style="81" customWidth="1"/>
    <col min="10" max="10" width="8.57421875" style="82" customWidth="1"/>
    <col min="11" max="11" width="7.140625" style="82" customWidth="1"/>
    <col min="12" max="16384" width="9.140625" style="82" customWidth="1"/>
  </cols>
  <sheetData>
    <row r="1" spans="1:9" s="1" customFormat="1" ht="15.75">
      <c r="A1" s="174" t="str">
        <f>[0]!TSPProcessName&amp;" Time Recording Log - Form LOGT"</f>
        <v>TSPi Time Recording Log - Form LOGT</v>
      </c>
      <c r="B1" s="174"/>
      <c r="C1" s="174"/>
      <c r="D1" s="174"/>
      <c r="E1" s="174"/>
      <c r="F1" s="271"/>
      <c r="G1" s="174"/>
      <c r="H1" s="174"/>
      <c r="I1" s="174"/>
    </row>
    <row r="2" spans="1:7" s="1" customFormat="1" ht="12.75">
      <c r="A2" s="134" t="s">
        <v>10</v>
      </c>
      <c r="B2" s="302" t="str">
        <f>IF(Name=0,"",Name)</f>
        <v>Lohtu</v>
      </c>
      <c r="C2" s="302"/>
      <c r="D2" s="229"/>
      <c r="E2" s="134" t="s">
        <v>5</v>
      </c>
      <c r="F2" s="311">
        <f>currentDate</f>
        <v>37740.90214467593</v>
      </c>
      <c r="G2" s="312"/>
    </row>
    <row r="3" spans="1:7" s="1" customFormat="1" ht="12.75">
      <c r="A3" s="134" t="s">
        <v>92</v>
      </c>
      <c r="B3" s="305" t="str">
        <f>IF(TeamName=0,"",TeamName)</f>
        <v>B</v>
      </c>
      <c r="C3" s="305"/>
      <c r="D3" s="229"/>
      <c r="E3" s="134" t="str">
        <f>IF(Project!C5&lt;&gt;"",Project!C5,"")</f>
        <v>Instructor</v>
      </c>
      <c r="F3" s="310" t="str">
        <f>IF(InstructorName=0,"",InstructorName)</f>
        <v>Inkeri Verkamo</v>
      </c>
      <c r="G3" s="313"/>
    </row>
    <row r="4" spans="1:7" s="1" customFormat="1" ht="12.75">
      <c r="A4" s="134"/>
      <c r="B4" s="229"/>
      <c r="C4" s="229"/>
      <c r="D4" s="229"/>
      <c r="E4" s="134" t="s">
        <v>270</v>
      </c>
      <c r="F4" s="310">
        <f>IF(Cycle=0,"",Cycle)</f>
        <v>2</v>
      </c>
      <c r="G4" s="310"/>
    </row>
    <row r="5" spans="1:9" s="1" customFormat="1" ht="12.75">
      <c r="A5" s="231"/>
      <c r="B5" s="231"/>
      <c r="C5" s="231"/>
      <c r="D5" s="231"/>
      <c r="E5" s="231"/>
      <c r="F5" s="272"/>
      <c r="G5" s="231"/>
      <c r="H5" s="232"/>
      <c r="I5" s="232"/>
    </row>
    <row r="6" spans="1:9" s="78" customFormat="1" ht="24" customHeight="1">
      <c r="A6" s="76" t="s">
        <v>259</v>
      </c>
      <c r="B6" s="76" t="s">
        <v>21</v>
      </c>
      <c r="C6" s="76" t="s">
        <v>4</v>
      </c>
      <c r="D6" s="74" t="s">
        <v>5</v>
      </c>
      <c r="E6" s="170" t="s">
        <v>9</v>
      </c>
      <c r="F6" s="77" t="s">
        <v>20</v>
      </c>
      <c r="G6" s="170" t="s">
        <v>11</v>
      </c>
      <c r="H6" s="77" t="s">
        <v>12</v>
      </c>
      <c r="I6" s="76" t="s">
        <v>13</v>
      </c>
    </row>
    <row r="7" spans="1:9" ht="11.25">
      <c r="A7" s="57" t="s">
        <v>380</v>
      </c>
      <c r="B7" s="57" t="s">
        <v>52</v>
      </c>
      <c r="C7" s="57" t="s">
        <v>423</v>
      </c>
      <c r="D7" s="288">
        <v>37689</v>
      </c>
      <c r="E7" s="168">
        <v>0.8333333333333334</v>
      </c>
      <c r="G7" s="168">
        <v>0.8541666666666666</v>
      </c>
      <c r="H7" s="80">
        <v>29.999999999999893</v>
      </c>
      <c r="I7" s="81" t="s">
        <v>442</v>
      </c>
    </row>
    <row r="8" spans="1:9" ht="11.25">
      <c r="A8" s="57" t="s">
        <v>380</v>
      </c>
      <c r="B8" s="57" t="s">
        <v>235</v>
      </c>
      <c r="C8" s="57" t="s">
        <v>427</v>
      </c>
      <c r="D8" s="289">
        <v>37690</v>
      </c>
      <c r="E8" s="290">
        <v>0.41875</v>
      </c>
      <c r="F8" s="291"/>
      <c r="G8" s="290">
        <v>0.4673611111111111</v>
      </c>
      <c r="H8" s="291">
        <v>70</v>
      </c>
      <c r="I8" s="57" t="s">
        <v>443</v>
      </c>
    </row>
    <row r="9" spans="1:9" ht="11.25">
      <c r="A9" s="57" t="s">
        <v>380</v>
      </c>
      <c r="B9" s="57" t="s">
        <v>52</v>
      </c>
      <c r="C9" s="57" t="s">
        <v>423</v>
      </c>
      <c r="D9" s="289">
        <v>37690</v>
      </c>
      <c r="E9" s="290">
        <v>0.46875</v>
      </c>
      <c r="F9" s="291"/>
      <c r="G9" s="290">
        <v>0.5034722222222222</v>
      </c>
      <c r="H9" s="291">
        <v>50</v>
      </c>
      <c r="I9" s="80" t="s">
        <v>444</v>
      </c>
    </row>
    <row r="10" spans="1:9" ht="11.25">
      <c r="A10" s="5" t="s">
        <v>380</v>
      </c>
      <c r="B10" s="5" t="s">
        <v>235</v>
      </c>
      <c r="C10" s="5" t="s">
        <v>434</v>
      </c>
      <c r="D10" s="221">
        <v>37690</v>
      </c>
      <c r="E10" s="7">
        <v>0.53125</v>
      </c>
      <c r="F10" s="8"/>
      <c r="G10" s="168">
        <v>0.638888888888889</v>
      </c>
      <c r="H10" s="80">
        <v>155</v>
      </c>
      <c r="I10" s="80" t="s">
        <v>445</v>
      </c>
    </row>
    <row r="11" spans="1:9" ht="11.25">
      <c r="A11" s="5" t="s">
        <v>380</v>
      </c>
      <c r="B11" s="5" t="s">
        <v>235</v>
      </c>
      <c r="C11" s="5" t="s">
        <v>431</v>
      </c>
      <c r="D11" s="221">
        <v>37692</v>
      </c>
      <c r="E11" s="7">
        <v>0.3958333333333333</v>
      </c>
      <c r="F11" s="8"/>
      <c r="G11" s="168">
        <v>0.4166666666666667</v>
      </c>
      <c r="H11" s="80">
        <v>30.000000000000053</v>
      </c>
      <c r="I11" s="80" t="s">
        <v>446</v>
      </c>
    </row>
    <row r="12" spans="1:9" ht="11.25">
      <c r="A12" s="5"/>
      <c r="B12" s="5"/>
      <c r="C12" s="5"/>
      <c r="D12" s="221"/>
      <c r="E12" s="7"/>
      <c r="F12" s="8"/>
      <c r="G12" s="168"/>
      <c r="I12" s="80"/>
    </row>
    <row r="13" spans="1:9" ht="11.25">
      <c r="A13" s="5" t="s">
        <v>380</v>
      </c>
      <c r="B13" s="13" t="s">
        <v>235</v>
      </c>
      <c r="C13" s="5" t="s">
        <v>431</v>
      </c>
      <c r="D13" s="221">
        <v>37690</v>
      </c>
      <c r="E13" s="7">
        <v>0.3333333333333333</v>
      </c>
      <c r="F13" s="8"/>
      <c r="G13" s="168">
        <v>0.4166666666666667</v>
      </c>
      <c r="H13" s="80">
        <v>120</v>
      </c>
      <c r="I13" s="80" t="s">
        <v>513</v>
      </c>
    </row>
    <row r="14" spans="1:9" ht="11.25">
      <c r="A14" s="5" t="s">
        <v>380</v>
      </c>
      <c r="B14" s="13" t="s">
        <v>235</v>
      </c>
      <c r="C14" s="5" t="s">
        <v>427</v>
      </c>
      <c r="D14" s="221">
        <v>37690</v>
      </c>
      <c r="E14" s="7">
        <v>0.4166666666666667</v>
      </c>
      <c r="F14" s="8"/>
      <c r="G14" s="168">
        <v>0.5</v>
      </c>
      <c r="H14" s="80">
        <v>120</v>
      </c>
      <c r="I14" s="81" t="s">
        <v>514</v>
      </c>
    </row>
    <row r="15" spans="1:9" ht="11.25">
      <c r="A15" s="5" t="s">
        <v>380</v>
      </c>
      <c r="B15" s="13" t="s">
        <v>54</v>
      </c>
      <c r="C15" s="5" t="s">
        <v>428</v>
      </c>
      <c r="D15" s="221">
        <v>37690</v>
      </c>
      <c r="E15" s="7">
        <v>0.5208333333333334</v>
      </c>
      <c r="F15" s="8"/>
      <c r="G15" s="168">
        <v>0.7149305555555556</v>
      </c>
      <c r="H15" s="80">
        <v>279.5</v>
      </c>
      <c r="I15" s="80" t="s">
        <v>515</v>
      </c>
    </row>
    <row r="16" spans="1:9" ht="11.25">
      <c r="A16" s="5" t="s">
        <v>380</v>
      </c>
      <c r="B16" s="5" t="s">
        <v>56</v>
      </c>
      <c r="C16" s="5" t="s">
        <v>430</v>
      </c>
      <c r="D16" s="221">
        <v>37696</v>
      </c>
      <c r="E16" s="7">
        <v>0.7986111111111112</v>
      </c>
      <c r="F16" s="8"/>
      <c r="G16" s="168">
        <v>0.8055555555555555</v>
      </c>
      <c r="H16" s="80">
        <v>9.999999999999805</v>
      </c>
      <c r="I16" s="80" t="s">
        <v>516</v>
      </c>
    </row>
    <row r="17" spans="1:9" ht="11.25">
      <c r="A17" s="5" t="s">
        <v>380</v>
      </c>
      <c r="B17" s="5" t="s">
        <v>235</v>
      </c>
      <c r="C17" s="5" t="s">
        <v>431</v>
      </c>
      <c r="D17" s="221">
        <v>37696</v>
      </c>
      <c r="E17" s="7">
        <v>0.8055555555555555</v>
      </c>
      <c r="F17" s="8"/>
      <c r="G17" s="168">
        <v>0.8125</v>
      </c>
      <c r="H17" s="80">
        <v>10.000000000000124</v>
      </c>
      <c r="I17" s="80" t="s">
        <v>517</v>
      </c>
    </row>
    <row r="18" spans="1:9" ht="11.25">
      <c r="A18" s="5" t="s">
        <v>380</v>
      </c>
      <c r="B18" s="5" t="s">
        <v>54</v>
      </c>
      <c r="C18" s="5" t="s">
        <v>428</v>
      </c>
      <c r="D18" s="221">
        <v>37696</v>
      </c>
      <c r="E18" s="7">
        <v>0.8125</v>
      </c>
      <c r="F18" s="8"/>
      <c r="G18" s="168">
        <v>0.9791666666666666</v>
      </c>
      <c r="H18" s="80">
        <v>240</v>
      </c>
      <c r="I18" s="80" t="s">
        <v>518</v>
      </c>
    </row>
    <row r="19" spans="1:9" ht="11.25">
      <c r="A19" s="5" t="s">
        <v>380</v>
      </c>
      <c r="B19" s="5" t="s">
        <v>52</v>
      </c>
      <c r="C19" s="5" t="s">
        <v>423</v>
      </c>
      <c r="D19" s="221">
        <v>37696</v>
      </c>
      <c r="E19" s="7">
        <v>0.9791666666666666</v>
      </c>
      <c r="F19" s="8"/>
      <c r="G19" s="168">
        <v>0.9930555555555555</v>
      </c>
      <c r="H19" s="80">
        <v>19.99999999999993</v>
      </c>
      <c r="I19" s="80" t="s">
        <v>519</v>
      </c>
    </row>
    <row r="20" spans="1:9" ht="11.25">
      <c r="A20" s="5" t="s">
        <v>380</v>
      </c>
      <c r="B20" s="5" t="s">
        <v>52</v>
      </c>
      <c r="C20" s="5" t="s">
        <v>423</v>
      </c>
      <c r="D20" s="221">
        <v>37697</v>
      </c>
      <c r="E20" s="7">
        <v>0.3368055555555556</v>
      </c>
      <c r="F20" s="8"/>
      <c r="G20" s="168">
        <v>0.3770833333333334</v>
      </c>
      <c r="H20" s="80">
        <v>58</v>
      </c>
      <c r="I20" s="80" t="s">
        <v>519</v>
      </c>
    </row>
    <row r="21" spans="1:9" ht="11.25">
      <c r="A21" s="5" t="s">
        <v>380</v>
      </c>
      <c r="B21" s="5" t="s">
        <v>235</v>
      </c>
      <c r="C21" s="5" t="s">
        <v>427</v>
      </c>
      <c r="D21" s="221">
        <v>37697</v>
      </c>
      <c r="E21" s="7">
        <v>0.3770833333333334</v>
      </c>
      <c r="F21" s="8"/>
      <c r="G21" s="168">
        <v>0.40972222222222227</v>
      </c>
      <c r="H21" s="80">
        <v>47</v>
      </c>
      <c r="I21" s="80" t="s">
        <v>520</v>
      </c>
    </row>
    <row r="22" spans="1:9" ht="11.25">
      <c r="A22" s="5" t="s">
        <v>380</v>
      </c>
      <c r="B22" s="5" t="s">
        <v>54</v>
      </c>
      <c r="C22" s="5" t="s">
        <v>428</v>
      </c>
      <c r="D22" s="221">
        <v>37697</v>
      </c>
      <c r="E22" s="7">
        <v>0.40972222222222227</v>
      </c>
      <c r="F22" s="8"/>
      <c r="G22" s="168">
        <v>0.5</v>
      </c>
      <c r="H22" s="292">
        <v>130</v>
      </c>
      <c r="I22" s="80" t="s">
        <v>515</v>
      </c>
    </row>
    <row r="23" spans="1:9" ht="11.25">
      <c r="A23" s="5" t="s">
        <v>380</v>
      </c>
      <c r="B23" s="5" t="s">
        <v>235</v>
      </c>
      <c r="C23" s="5" t="s">
        <v>431</v>
      </c>
      <c r="D23" s="221">
        <v>37697</v>
      </c>
      <c r="E23" s="7">
        <v>0.5</v>
      </c>
      <c r="F23" s="8"/>
      <c r="G23" s="168">
        <v>0.5208333333333334</v>
      </c>
      <c r="H23" s="292">
        <v>30.000000000000053</v>
      </c>
      <c r="I23" s="80" t="s">
        <v>521</v>
      </c>
    </row>
    <row r="24" spans="1:9" ht="11.25">
      <c r="A24" s="5" t="s">
        <v>380</v>
      </c>
      <c r="B24" s="5" t="s">
        <v>54</v>
      </c>
      <c r="C24" s="5" t="s">
        <v>428</v>
      </c>
      <c r="D24" s="221">
        <v>37697</v>
      </c>
      <c r="E24" s="7">
        <v>0.5416666666666666</v>
      </c>
      <c r="F24" s="8"/>
      <c r="G24" s="168">
        <v>0.75</v>
      </c>
      <c r="H24" s="80">
        <v>300</v>
      </c>
      <c r="I24" s="80" t="s">
        <v>515</v>
      </c>
    </row>
    <row r="25" spans="1:9" ht="11.25">
      <c r="A25" s="5" t="s">
        <v>380</v>
      </c>
      <c r="B25" s="5" t="s">
        <v>235</v>
      </c>
      <c r="C25" s="5" t="s">
        <v>431</v>
      </c>
      <c r="D25" s="221">
        <v>37710</v>
      </c>
      <c r="E25" s="7">
        <v>0.6666666666666666</v>
      </c>
      <c r="F25" s="8"/>
      <c r="G25" s="168">
        <v>0.75</v>
      </c>
      <c r="H25" s="80">
        <v>120</v>
      </c>
      <c r="I25" s="80" t="s">
        <v>523</v>
      </c>
    </row>
    <row r="26" spans="1:9" ht="11.25">
      <c r="A26" s="26" t="s">
        <v>380</v>
      </c>
      <c r="B26" s="13" t="s">
        <v>235</v>
      </c>
      <c r="C26" s="5" t="s">
        <v>14</v>
      </c>
      <c r="D26" s="221">
        <v>37712</v>
      </c>
      <c r="E26" s="7">
        <v>0.3333333333333333</v>
      </c>
      <c r="F26" s="8"/>
      <c r="G26" s="168">
        <v>0.375</v>
      </c>
      <c r="H26" s="80">
        <v>60</v>
      </c>
      <c r="I26" s="81" t="s">
        <v>524</v>
      </c>
    </row>
    <row r="27" spans="1:9" ht="11.25">
      <c r="A27" s="5"/>
      <c r="B27" s="5"/>
      <c r="C27" s="5"/>
      <c r="D27" s="221"/>
      <c r="E27" s="7"/>
      <c r="F27" s="8"/>
      <c r="G27" s="168"/>
      <c r="I27" s="80"/>
    </row>
    <row r="28" spans="1:9" ht="11.25">
      <c r="A28" s="5" t="s">
        <v>380</v>
      </c>
      <c r="B28" s="13" t="s">
        <v>40</v>
      </c>
      <c r="C28" s="5" t="s">
        <v>422</v>
      </c>
      <c r="D28" s="221">
        <v>37687</v>
      </c>
      <c r="E28" s="7">
        <v>0.6041666666666666</v>
      </c>
      <c r="F28" s="8"/>
      <c r="G28" s="168">
        <v>0.7048611111111112</v>
      </c>
      <c r="H28" s="80">
        <v>145</v>
      </c>
      <c r="I28" s="81" t="s">
        <v>447</v>
      </c>
    </row>
    <row r="29" spans="1:9" ht="11.25">
      <c r="A29" s="57" t="s">
        <v>380</v>
      </c>
      <c r="B29" s="57" t="s">
        <v>40</v>
      </c>
      <c r="C29" s="57" t="s">
        <v>422</v>
      </c>
      <c r="D29" s="289">
        <v>37689</v>
      </c>
      <c r="E29" s="290">
        <v>0.4201388888888889</v>
      </c>
      <c r="F29" s="291"/>
      <c r="G29" s="290">
        <v>0.6354166666666666</v>
      </c>
      <c r="H29" s="291">
        <v>310</v>
      </c>
      <c r="I29" s="80" t="s">
        <v>448</v>
      </c>
    </row>
    <row r="30" spans="1:9" ht="11.25">
      <c r="A30" s="5" t="s">
        <v>380</v>
      </c>
      <c r="B30" s="5" t="s">
        <v>235</v>
      </c>
      <c r="C30" s="5" t="s">
        <v>427</v>
      </c>
      <c r="D30" s="221">
        <v>37690</v>
      </c>
      <c r="E30" s="7">
        <v>0.3333333333333333</v>
      </c>
      <c r="F30" s="8"/>
      <c r="G30" s="168">
        <v>0.5</v>
      </c>
      <c r="H30" s="80">
        <v>240</v>
      </c>
      <c r="I30" s="80" t="s">
        <v>449</v>
      </c>
    </row>
    <row r="31" spans="1:9" ht="11.25">
      <c r="A31" s="5" t="s">
        <v>380</v>
      </c>
      <c r="B31" s="5" t="s">
        <v>40</v>
      </c>
      <c r="C31" s="5" t="s">
        <v>422</v>
      </c>
      <c r="D31" s="221">
        <v>37691</v>
      </c>
      <c r="E31" s="7">
        <v>0.5833333333333334</v>
      </c>
      <c r="F31" s="8"/>
      <c r="G31" s="168">
        <v>0.6597222222222222</v>
      </c>
      <c r="H31" s="80">
        <v>110</v>
      </c>
      <c r="I31" s="80" t="s">
        <v>450</v>
      </c>
    </row>
    <row r="32" spans="1:9" ht="11.25">
      <c r="A32" s="5" t="s">
        <v>380</v>
      </c>
      <c r="B32" s="5" t="s">
        <v>40</v>
      </c>
      <c r="C32" s="5" t="s">
        <v>422</v>
      </c>
      <c r="D32" s="221">
        <v>37692</v>
      </c>
      <c r="E32" s="7">
        <v>0.5416666666666666</v>
      </c>
      <c r="F32" s="8"/>
      <c r="G32" s="168">
        <v>0.5868055555555556</v>
      </c>
      <c r="H32" s="80">
        <v>65.00000000000009</v>
      </c>
      <c r="I32" s="80" t="s">
        <v>451</v>
      </c>
    </row>
    <row r="33" spans="1:9" ht="11.25">
      <c r="A33" s="5" t="s">
        <v>380</v>
      </c>
      <c r="B33" s="5" t="s">
        <v>40</v>
      </c>
      <c r="C33" s="5" t="s">
        <v>422</v>
      </c>
      <c r="D33" s="221">
        <v>37693</v>
      </c>
      <c r="E33" s="7">
        <v>0.3090277777777778</v>
      </c>
      <c r="F33" s="8"/>
      <c r="G33" s="168">
        <v>0.33958333333333335</v>
      </c>
      <c r="H33" s="80">
        <v>44</v>
      </c>
      <c r="I33" s="80" t="s">
        <v>452</v>
      </c>
    </row>
    <row r="34" spans="1:9" ht="11.25">
      <c r="A34" s="5" t="s">
        <v>380</v>
      </c>
      <c r="B34" s="5" t="s">
        <v>40</v>
      </c>
      <c r="C34" s="5" t="s">
        <v>422</v>
      </c>
      <c r="D34" s="221">
        <v>37694</v>
      </c>
      <c r="E34" s="7">
        <v>0.38640046296296293</v>
      </c>
      <c r="F34" s="8"/>
      <c r="G34" s="168">
        <v>0.41778935185185184</v>
      </c>
      <c r="H34" s="80">
        <v>45.2</v>
      </c>
      <c r="I34" s="80" t="s">
        <v>453</v>
      </c>
    </row>
    <row r="35" spans="1:9" ht="11.25">
      <c r="A35" s="5" t="s">
        <v>380</v>
      </c>
      <c r="B35" s="5" t="s">
        <v>49</v>
      </c>
      <c r="C35" s="5" t="s">
        <v>430</v>
      </c>
      <c r="D35" s="221">
        <v>37693</v>
      </c>
      <c r="E35" s="7">
        <v>0.625</v>
      </c>
      <c r="F35" s="8"/>
      <c r="G35" s="168">
        <v>0.78125</v>
      </c>
      <c r="H35" s="80">
        <v>225</v>
      </c>
      <c r="I35" s="80" t="s">
        <v>454</v>
      </c>
    </row>
    <row r="36" spans="1:9" ht="11.25">
      <c r="A36" s="5" t="s">
        <v>380</v>
      </c>
      <c r="B36" s="5" t="s">
        <v>40</v>
      </c>
      <c r="C36" s="5" t="s">
        <v>422</v>
      </c>
      <c r="D36" s="221">
        <v>37694</v>
      </c>
      <c r="E36" s="7">
        <v>0.4762615740740741</v>
      </c>
      <c r="F36" s="8"/>
      <c r="G36" s="168">
        <v>0.5063657407407408</v>
      </c>
      <c r="H36" s="80">
        <v>43.350000000000065</v>
      </c>
      <c r="I36" s="80" t="s">
        <v>455</v>
      </c>
    </row>
    <row r="37" spans="1:9" ht="11.25">
      <c r="A37" s="5" t="s">
        <v>380</v>
      </c>
      <c r="B37" s="5" t="s">
        <v>40</v>
      </c>
      <c r="C37" s="5" t="s">
        <v>422</v>
      </c>
      <c r="D37" s="221">
        <v>37696</v>
      </c>
      <c r="E37" s="7">
        <v>0.5048611111111111</v>
      </c>
      <c r="F37" s="8"/>
      <c r="G37" s="168">
        <v>0.6145833333333334</v>
      </c>
      <c r="H37" s="292">
        <v>158</v>
      </c>
      <c r="I37" s="80" t="s">
        <v>481</v>
      </c>
    </row>
    <row r="38" spans="1:9" ht="11.25">
      <c r="A38" s="5" t="s">
        <v>380</v>
      </c>
      <c r="B38" s="5" t="s">
        <v>40</v>
      </c>
      <c r="C38" s="5" t="s">
        <v>422</v>
      </c>
      <c r="D38" s="221">
        <v>37697</v>
      </c>
      <c r="E38" s="7">
        <v>0.4583333333333333</v>
      </c>
      <c r="F38" s="8"/>
      <c r="G38" s="168">
        <v>0.4917708333333333</v>
      </c>
      <c r="H38" s="292">
        <v>48.15</v>
      </c>
      <c r="I38" s="80" t="s">
        <v>451</v>
      </c>
    </row>
    <row r="39" spans="1:9" ht="11.25">
      <c r="A39" s="5" t="s">
        <v>380</v>
      </c>
      <c r="B39" s="5" t="s">
        <v>54</v>
      </c>
      <c r="C39" s="5" t="s">
        <v>428</v>
      </c>
      <c r="D39" s="221">
        <v>37698</v>
      </c>
      <c r="E39" s="7">
        <v>0.7430555555555555</v>
      </c>
      <c r="F39" s="8"/>
      <c r="G39" s="168">
        <v>0.7680555555555556</v>
      </c>
      <c r="H39" s="80">
        <v>36.00000000000019</v>
      </c>
      <c r="I39" s="80" t="s">
        <v>482</v>
      </c>
    </row>
    <row r="40" spans="1:9" ht="11.25">
      <c r="A40" s="5" t="s">
        <v>380</v>
      </c>
      <c r="B40" s="5" t="s">
        <v>54</v>
      </c>
      <c r="C40" s="5" t="s">
        <v>428</v>
      </c>
      <c r="D40" s="221">
        <v>37699</v>
      </c>
      <c r="E40" s="7">
        <v>0.40625</v>
      </c>
      <c r="F40" s="8"/>
      <c r="G40" s="168">
        <v>0.4253356481481481</v>
      </c>
      <c r="H40" s="80">
        <v>27.483333333333285</v>
      </c>
      <c r="I40" s="80" t="s">
        <v>482</v>
      </c>
    </row>
    <row r="41" spans="1:9" ht="11.25">
      <c r="A41" s="26" t="s">
        <v>380</v>
      </c>
      <c r="B41" s="13" t="s">
        <v>54</v>
      </c>
      <c r="C41" s="5" t="s">
        <v>428</v>
      </c>
      <c r="D41" s="221">
        <v>37699</v>
      </c>
      <c r="E41" s="7">
        <v>0.46875</v>
      </c>
      <c r="F41" s="8"/>
      <c r="G41" s="168">
        <v>0.5738194444444444</v>
      </c>
      <c r="H41" s="80">
        <v>151.3</v>
      </c>
      <c r="I41" s="81" t="s">
        <v>483</v>
      </c>
    </row>
    <row r="42" spans="1:9" ht="11.25">
      <c r="A42" s="26" t="s">
        <v>380</v>
      </c>
      <c r="B42" s="13" t="s">
        <v>54</v>
      </c>
      <c r="C42" s="5" t="s">
        <v>428</v>
      </c>
      <c r="D42" s="221">
        <v>37699</v>
      </c>
      <c r="E42" s="7">
        <v>0.5756944444444444</v>
      </c>
      <c r="F42" s="8"/>
      <c r="G42" s="168">
        <v>0.6359837962962963</v>
      </c>
      <c r="H42" s="80">
        <v>86.81666666666675</v>
      </c>
      <c r="I42" s="80" t="s">
        <v>484</v>
      </c>
    </row>
    <row r="43" spans="1:9" ht="11.25">
      <c r="A43" s="56" t="s">
        <v>380</v>
      </c>
      <c r="B43" s="13" t="s">
        <v>54</v>
      </c>
      <c r="C43" s="5" t="s">
        <v>428</v>
      </c>
      <c r="D43" s="221">
        <v>37700</v>
      </c>
      <c r="E43" s="7">
        <v>0.5694444444444444</v>
      </c>
      <c r="F43" s="8"/>
      <c r="G43" s="168">
        <v>0.6631944444444444</v>
      </c>
      <c r="H43" s="80">
        <v>135</v>
      </c>
      <c r="I43" s="80" t="s">
        <v>485</v>
      </c>
    </row>
    <row r="44" spans="1:9" ht="11.25">
      <c r="A44" s="56" t="s">
        <v>380</v>
      </c>
      <c r="B44" s="13" t="s">
        <v>54</v>
      </c>
      <c r="C44" s="5" t="s">
        <v>428</v>
      </c>
      <c r="D44" s="221">
        <v>37701</v>
      </c>
      <c r="E44" s="7">
        <v>0.5395833333333333</v>
      </c>
      <c r="F44" s="8"/>
      <c r="G44" s="168">
        <v>0.607638888888889</v>
      </c>
      <c r="H44" s="80">
        <v>98.00000000000013</v>
      </c>
      <c r="I44" s="81" t="s">
        <v>486</v>
      </c>
    </row>
    <row r="45" spans="1:9" ht="11.25">
      <c r="A45" s="56" t="s">
        <v>380</v>
      </c>
      <c r="B45" s="13" t="s">
        <v>40</v>
      </c>
      <c r="C45" s="5" t="s">
        <v>422</v>
      </c>
      <c r="D45" s="221">
        <v>37702</v>
      </c>
      <c r="E45" s="7">
        <v>0.4166666666666667</v>
      </c>
      <c r="F45" s="8"/>
      <c r="G45" s="168">
        <v>0.5243055555555556</v>
      </c>
      <c r="H45" s="80">
        <v>155</v>
      </c>
      <c r="I45" s="80" t="s">
        <v>487</v>
      </c>
    </row>
    <row r="46" spans="1:9" ht="11.25">
      <c r="A46" s="56" t="s">
        <v>380</v>
      </c>
      <c r="B46" s="13" t="s">
        <v>40</v>
      </c>
      <c r="C46" s="5" t="s">
        <v>422</v>
      </c>
      <c r="D46" s="221">
        <v>37703</v>
      </c>
      <c r="E46" s="7">
        <v>0.5</v>
      </c>
      <c r="F46" s="8"/>
      <c r="G46" s="168">
        <v>0.523449074074074</v>
      </c>
      <c r="H46" s="80">
        <v>33.766666666666616</v>
      </c>
      <c r="I46" s="80" t="s">
        <v>488</v>
      </c>
    </row>
    <row r="47" spans="1:9" ht="11.25">
      <c r="A47" s="56" t="s">
        <v>380</v>
      </c>
      <c r="B47" s="13" t="s">
        <v>54</v>
      </c>
      <c r="C47" s="5" t="s">
        <v>428</v>
      </c>
      <c r="D47" s="221">
        <v>37707</v>
      </c>
      <c r="E47" s="7">
        <v>0.3680555555555556</v>
      </c>
      <c r="F47" s="8"/>
      <c r="G47" s="168">
        <v>0.3923611111111111</v>
      </c>
      <c r="H47" s="80">
        <v>35</v>
      </c>
      <c r="I47" s="81" t="s">
        <v>482</v>
      </c>
    </row>
    <row r="48" spans="1:9" ht="11.25">
      <c r="A48" s="5"/>
      <c r="B48" s="5"/>
      <c r="C48" s="5"/>
      <c r="D48" s="221"/>
      <c r="E48" s="7"/>
      <c r="F48" s="8"/>
      <c r="G48" s="168"/>
      <c r="I48" s="80"/>
    </row>
    <row r="49" spans="1:9" ht="11.25">
      <c r="A49" s="57" t="s">
        <v>380</v>
      </c>
      <c r="B49" s="57" t="s">
        <v>40</v>
      </c>
      <c r="C49" s="57" t="s">
        <v>422</v>
      </c>
      <c r="D49" s="289">
        <v>37686</v>
      </c>
      <c r="E49" s="290">
        <v>0.59375</v>
      </c>
      <c r="F49" s="291"/>
      <c r="G49" s="290">
        <v>0.625</v>
      </c>
      <c r="H49" s="291">
        <v>45</v>
      </c>
      <c r="I49" s="57" t="s">
        <v>456</v>
      </c>
    </row>
    <row r="50" spans="1:9" ht="11.25">
      <c r="A50" s="57" t="s">
        <v>380</v>
      </c>
      <c r="B50" s="57" t="s">
        <v>52</v>
      </c>
      <c r="C50" s="57" t="s">
        <v>423</v>
      </c>
      <c r="D50" s="289">
        <v>37689</v>
      </c>
      <c r="E50" s="290">
        <v>0.7152777777777778</v>
      </c>
      <c r="F50" s="291"/>
      <c r="G50" s="290">
        <v>0.7361111111111112</v>
      </c>
      <c r="H50" s="291">
        <v>30.000000000000053</v>
      </c>
      <c r="I50" s="80" t="s">
        <v>457</v>
      </c>
    </row>
    <row r="51" spans="1:9" ht="11.25">
      <c r="A51" s="5" t="s">
        <v>380</v>
      </c>
      <c r="B51" s="5" t="s">
        <v>235</v>
      </c>
      <c r="C51" s="5" t="s">
        <v>427</v>
      </c>
      <c r="D51" s="221">
        <v>37690</v>
      </c>
      <c r="E51" s="7">
        <v>0.41875</v>
      </c>
      <c r="F51" s="8"/>
      <c r="G51" s="168">
        <v>0.4673611111111111</v>
      </c>
      <c r="H51" s="80">
        <v>70</v>
      </c>
      <c r="I51" s="80" t="s">
        <v>458</v>
      </c>
    </row>
    <row r="52" spans="1:9" ht="11.25">
      <c r="A52" s="5" t="s">
        <v>380</v>
      </c>
      <c r="B52" s="5" t="s">
        <v>52</v>
      </c>
      <c r="C52" s="5" t="s">
        <v>423</v>
      </c>
      <c r="D52" s="221">
        <v>37690</v>
      </c>
      <c r="E52" s="7">
        <v>0.4673611111111111</v>
      </c>
      <c r="F52" s="8"/>
      <c r="G52" s="168">
        <v>0.5034722222222222</v>
      </c>
      <c r="H52" s="80">
        <v>52</v>
      </c>
      <c r="I52" s="80" t="s">
        <v>459</v>
      </c>
    </row>
    <row r="53" spans="1:9" ht="11.25">
      <c r="A53" s="5" t="s">
        <v>380</v>
      </c>
      <c r="B53" s="5" t="s">
        <v>52</v>
      </c>
      <c r="C53" s="5" t="s">
        <v>423</v>
      </c>
      <c r="D53" s="221">
        <v>37690</v>
      </c>
      <c r="E53" s="7">
        <v>0.5902777777777778</v>
      </c>
      <c r="F53" s="8"/>
      <c r="G53" s="168">
        <v>0.6145833333333334</v>
      </c>
      <c r="H53" s="80">
        <v>35</v>
      </c>
      <c r="I53" s="80" t="s">
        <v>460</v>
      </c>
    </row>
    <row r="54" spans="1:9" ht="11.25">
      <c r="A54" s="5" t="s">
        <v>380</v>
      </c>
      <c r="B54" s="5" t="s">
        <v>235</v>
      </c>
      <c r="C54" s="5" t="s">
        <v>431</v>
      </c>
      <c r="D54" s="221">
        <v>37690</v>
      </c>
      <c r="E54" s="7">
        <v>0.6145833333333334</v>
      </c>
      <c r="F54" s="8"/>
      <c r="G54" s="168">
        <v>0.638888888888889</v>
      </c>
      <c r="H54" s="80">
        <v>35</v>
      </c>
      <c r="I54" s="80" t="s">
        <v>461</v>
      </c>
    </row>
    <row r="55" spans="1:9" ht="11.25">
      <c r="A55" s="5" t="s">
        <v>380</v>
      </c>
      <c r="B55" s="5" t="s">
        <v>235</v>
      </c>
      <c r="C55" s="5" t="s">
        <v>431</v>
      </c>
      <c r="D55" s="221">
        <v>37690</v>
      </c>
      <c r="E55" s="7">
        <v>0.8854166666666666</v>
      </c>
      <c r="F55" s="8"/>
      <c r="G55" s="168">
        <v>0.9097222222222222</v>
      </c>
      <c r="H55" s="80">
        <v>35</v>
      </c>
      <c r="I55" s="80" t="s">
        <v>462</v>
      </c>
    </row>
    <row r="56" spans="1:9" ht="11.25">
      <c r="A56" s="5" t="s">
        <v>380</v>
      </c>
      <c r="B56" s="5" t="s">
        <v>54</v>
      </c>
      <c r="C56" s="5" t="s">
        <v>429</v>
      </c>
      <c r="D56" s="221">
        <v>37692</v>
      </c>
      <c r="E56" s="7">
        <v>0.47222222222222227</v>
      </c>
      <c r="F56" s="8"/>
      <c r="G56" s="168">
        <v>0.4930555555555556</v>
      </c>
      <c r="H56" s="80">
        <v>30</v>
      </c>
      <c r="I56" s="80" t="s">
        <v>463</v>
      </c>
    </row>
    <row r="57" spans="1:9" ht="11.25">
      <c r="A57" s="5" t="s">
        <v>380</v>
      </c>
      <c r="B57" s="5" t="s">
        <v>235</v>
      </c>
      <c r="C57" s="5" t="s">
        <v>435</v>
      </c>
      <c r="D57" s="221">
        <v>37693</v>
      </c>
      <c r="E57" s="7">
        <v>0.5729166666666666</v>
      </c>
      <c r="F57" s="8"/>
      <c r="G57" s="168">
        <v>0.5794675925925926</v>
      </c>
      <c r="H57" s="80">
        <v>9.433333333333422</v>
      </c>
      <c r="I57" s="80" t="s">
        <v>464</v>
      </c>
    </row>
    <row r="58" spans="1:9" ht="11.25">
      <c r="A58" s="5" t="s">
        <v>380</v>
      </c>
      <c r="B58" s="5" t="s">
        <v>235</v>
      </c>
      <c r="C58" s="5" t="s">
        <v>435</v>
      </c>
      <c r="D58" s="221">
        <v>37694</v>
      </c>
      <c r="E58" s="7">
        <v>0.6875</v>
      </c>
      <c r="F58" s="8"/>
      <c r="G58" s="168">
        <v>0.7048611111111112</v>
      </c>
      <c r="H58" s="292">
        <v>25</v>
      </c>
      <c r="I58" s="80" t="s">
        <v>489</v>
      </c>
    </row>
    <row r="59" spans="1:9" ht="11.25">
      <c r="A59" s="5" t="s">
        <v>380</v>
      </c>
      <c r="B59" s="5" t="s">
        <v>240</v>
      </c>
      <c r="C59" s="5" t="s">
        <v>424</v>
      </c>
      <c r="D59" s="221">
        <v>37694</v>
      </c>
      <c r="E59" s="7">
        <v>0.7256944444444445</v>
      </c>
      <c r="F59" s="8"/>
      <c r="G59" s="168">
        <v>0.7291666666666666</v>
      </c>
      <c r="H59" s="292">
        <v>5</v>
      </c>
      <c r="I59" s="80" t="s">
        <v>490</v>
      </c>
    </row>
    <row r="60" spans="1:9" ht="11.25">
      <c r="A60" s="5" t="s">
        <v>380</v>
      </c>
      <c r="B60" s="5" t="s">
        <v>52</v>
      </c>
      <c r="C60" s="5" t="s">
        <v>423</v>
      </c>
      <c r="D60" s="221">
        <v>37695</v>
      </c>
      <c r="E60" s="7">
        <v>0.6944444444444445</v>
      </c>
      <c r="F60" s="8"/>
      <c r="G60" s="168">
        <v>0.7118055555555555</v>
      </c>
      <c r="H60" s="80">
        <v>25</v>
      </c>
      <c r="I60" s="80" t="s">
        <v>423</v>
      </c>
    </row>
    <row r="61" spans="1:9" ht="11.25">
      <c r="A61" s="5" t="s">
        <v>380</v>
      </c>
      <c r="B61" s="5" t="s">
        <v>52</v>
      </c>
      <c r="C61" s="5" t="s">
        <v>423</v>
      </c>
      <c r="D61" s="221">
        <v>37697</v>
      </c>
      <c r="E61" s="7">
        <v>0.3333333333333333</v>
      </c>
      <c r="F61" s="8"/>
      <c r="G61" s="168">
        <v>0.375</v>
      </c>
      <c r="H61" s="80">
        <v>60</v>
      </c>
      <c r="I61" s="80" t="s">
        <v>423</v>
      </c>
    </row>
    <row r="62" spans="1:9" ht="11.25">
      <c r="A62" s="26" t="s">
        <v>380</v>
      </c>
      <c r="B62" s="13" t="s">
        <v>235</v>
      </c>
      <c r="C62" s="5" t="s">
        <v>427</v>
      </c>
      <c r="D62" s="221">
        <v>37697</v>
      </c>
      <c r="E62" s="7">
        <v>0.375</v>
      </c>
      <c r="F62" s="8"/>
      <c r="G62" s="168">
        <v>0.40972222222222227</v>
      </c>
      <c r="H62" s="80">
        <v>50</v>
      </c>
      <c r="I62" s="81" t="s">
        <v>458</v>
      </c>
    </row>
    <row r="63" spans="1:9" ht="11.25">
      <c r="A63" s="26" t="s">
        <v>380</v>
      </c>
      <c r="B63" s="13" t="s">
        <v>54</v>
      </c>
      <c r="C63" s="5" t="s">
        <v>428</v>
      </c>
      <c r="D63" s="221">
        <v>37697</v>
      </c>
      <c r="E63" s="7">
        <v>0.40972222222222227</v>
      </c>
      <c r="F63" s="8"/>
      <c r="G63" s="168">
        <v>0.4479166666666667</v>
      </c>
      <c r="H63" s="80">
        <v>55</v>
      </c>
      <c r="I63" s="80" t="s">
        <v>491</v>
      </c>
    </row>
    <row r="64" spans="1:9" ht="11.25">
      <c r="A64" s="56" t="s">
        <v>380</v>
      </c>
      <c r="B64" s="13" t="s">
        <v>52</v>
      </c>
      <c r="C64" s="5" t="s">
        <v>423</v>
      </c>
      <c r="D64" s="221">
        <v>37697</v>
      </c>
      <c r="E64" s="7">
        <v>0.4895833333333333</v>
      </c>
      <c r="F64" s="8"/>
      <c r="G64" s="168">
        <v>0.5069444444444444</v>
      </c>
      <c r="H64" s="80">
        <v>25</v>
      </c>
      <c r="I64" s="80" t="s">
        <v>460</v>
      </c>
    </row>
    <row r="65" spans="1:9" ht="11.25">
      <c r="A65" s="56" t="s">
        <v>380</v>
      </c>
      <c r="B65" s="13" t="s">
        <v>235</v>
      </c>
      <c r="C65" s="5" t="s">
        <v>431</v>
      </c>
      <c r="D65" s="221">
        <v>37697</v>
      </c>
      <c r="E65" s="7">
        <v>0.5069444444444444</v>
      </c>
      <c r="F65" s="8"/>
      <c r="G65" s="168">
        <v>0.53125</v>
      </c>
      <c r="H65" s="80">
        <v>35</v>
      </c>
      <c r="I65" s="81" t="s">
        <v>461</v>
      </c>
    </row>
    <row r="66" spans="1:9" ht="11.25">
      <c r="A66" s="56" t="s">
        <v>380</v>
      </c>
      <c r="B66" s="13" t="s">
        <v>240</v>
      </c>
      <c r="C66" s="5" t="s">
        <v>424</v>
      </c>
      <c r="D66" s="221">
        <v>37697</v>
      </c>
      <c r="E66" s="7">
        <v>0.5347222222222222</v>
      </c>
      <c r="F66" s="8"/>
      <c r="G66" s="168">
        <v>0.5833333333333334</v>
      </c>
      <c r="H66" s="80">
        <v>70</v>
      </c>
      <c r="I66" s="80" t="s">
        <v>492</v>
      </c>
    </row>
    <row r="67" spans="1:9" ht="11.25">
      <c r="A67" s="56" t="s">
        <v>380</v>
      </c>
      <c r="B67" s="13" t="s">
        <v>235</v>
      </c>
      <c r="C67" s="5" t="s">
        <v>435</v>
      </c>
      <c r="D67" s="221">
        <v>37700</v>
      </c>
      <c r="E67" s="7">
        <v>0.5972222222222222</v>
      </c>
      <c r="F67" s="8"/>
      <c r="G67" s="168">
        <v>0.611111111111111</v>
      </c>
      <c r="H67" s="80">
        <v>20</v>
      </c>
      <c r="I67" s="80" t="s">
        <v>493</v>
      </c>
    </row>
    <row r="68" spans="1:9" ht="11.25">
      <c r="A68" s="56" t="s">
        <v>380</v>
      </c>
      <c r="B68" s="13" t="s">
        <v>54</v>
      </c>
      <c r="C68" s="5" t="s">
        <v>428</v>
      </c>
      <c r="D68" s="221">
        <v>37700</v>
      </c>
      <c r="E68" s="7">
        <v>0.6180555555555556</v>
      </c>
      <c r="F68" s="8"/>
      <c r="G68" s="168">
        <v>0.7013888888888888</v>
      </c>
      <c r="H68" s="80">
        <v>120</v>
      </c>
      <c r="I68" s="81" t="s">
        <v>494</v>
      </c>
    </row>
    <row r="69" spans="1:9" ht="11.25">
      <c r="A69" s="56" t="s">
        <v>380</v>
      </c>
      <c r="B69" s="13" t="s">
        <v>235</v>
      </c>
      <c r="C69" s="5" t="s">
        <v>435</v>
      </c>
      <c r="D69" s="221">
        <v>37701</v>
      </c>
      <c r="E69" s="7">
        <v>0.4930555555555556</v>
      </c>
      <c r="F69" s="8"/>
      <c r="G69" s="168">
        <v>0.5</v>
      </c>
      <c r="H69" s="80">
        <v>10</v>
      </c>
      <c r="I69" s="80" t="s">
        <v>464</v>
      </c>
    </row>
    <row r="70" spans="1:9" ht="11.25">
      <c r="A70" s="5" t="s">
        <v>380</v>
      </c>
      <c r="B70" s="5" t="s">
        <v>235</v>
      </c>
      <c r="C70" s="5" t="s">
        <v>507</v>
      </c>
      <c r="D70" s="221">
        <v>37704</v>
      </c>
      <c r="E70" s="7">
        <v>0.8263888888888888</v>
      </c>
      <c r="F70" s="8"/>
      <c r="G70" s="168">
        <v>0.8333333333333334</v>
      </c>
      <c r="H70" s="80">
        <v>10</v>
      </c>
      <c r="I70" s="80" t="s">
        <v>508</v>
      </c>
    </row>
    <row r="71" spans="1:9" ht="11.25">
      <c r="A71" s="5" t="s">
        <v>380</v>
      </c>
      <c r="B71" s="13" t="s">
        <v>235</v>
      </c>
      <c r="C71" s="5" t="s">
        <v>427</v>
      </c>
      <c r="D71" s="221">
        <v>37706</v>
      </c>
      <c r="E71" s="7">
        <v>0.5833333333333334</v>
      </c>
      <c r="F71" s="8"/>
      <c r="G71" s="168">
        <v>0.6145833333333334</v>
      </c>
      <c r="H71" s="80">
        <v>45</v>
      </c>
      <c r="I71" s="81" t="s">
        <v>509</v>
      </c>
    </row>
    <row r="72" spans="1:9" ht="11.25">
      <c r="A72" s="5" t="s">
        <v>380</v>
      </c>
      <c r="B72" s="13" t="s">
        <v>54</v>
      </c>
      <c r="C72" s="5" t="s">
        <v>428</v>
      </c>
      <c r="D72" s="221">
        <v>37706</v>
      </c>
      <c r="E72" s="7">
        <v>0.6319444444444444</v>
      </c>
      <c r="F72" s="8"/>
      <c r="G72" s="168">
        <v>0.6701388888888888</v>
      </c>
      <c r="H72" s="80">
        <v>55</v>
      </c>
      <c r="I72" s="81" t="s">
        <v>510</v>
      </c>
    </row>
    <row r="73" spans="1:9" ht="11.25">
      <c r="A73" s="5" t="s">
        <v>380</v>
      </c>
      <c r="B73" s="13" t="s">
        <v>54</v>
      </c>
      <c r="C73" s="5" t="s">
        <v>429</v>
      </c>
      <c r="D73" s="221">
        <v>37709</v>
      </c>
      <c r="E73" s="7">
        <v>0.7777777777777778</v>
      </c>
      <c r="F73" s="8"/>
      <c r="G73" s="168">
        <v>0.7881944444444445</v>
      </c>
      <c r="H73" s="80">
        <v>15</v>
      </c>
      <c r="I73" s="80" t="s">
        <v>511</v>
      </c>
    </row>
    <row r="74" spans="1:9" ht="11.25">
      <c r="A74" s="5" t="s">
        <v>380</v>
      </c>
      <c r="B74" s="13" t="s">
        <v>229</v>
      </c>
      <c r="C74" s="5" t="s">
        <v>14</v>
      </c>
      <c r="D74" s="221">
        <v>37709</v>
      </c>
      <c r="E74" s="7">
        <v>0.7986111111111112</v>
      </c>
      <c r="F74" s="8"/>
      <c r="G74" s="168">
        <v>0.8263888888888888</v>
      </c>
      <c r="H74" s="80">
        <v>40</v>
      </c>
      <c r="I74" s="80" t="s">
        <v>512</v>
      </c>
    </row>
    <row r="75" spans="1:9" ht="11.25">
      <c r="A75" s="5" t="s">
        <v>380</v>
      </c>
      <c r="B75" s="13" t="s">
        <v>235</v>
      </c>
      <c r="C75" s="5" t="s">
        <v>435</v>
      </c>
      <c r="D75" s="221">
        <v>37710</v>
      </c>
      <c r="E75" s="7">
        <v>0.5555555555555556</v>
      </c>
      <c r="F75" s="8"/>
      <c r="G75" s="168">
        <v>0.5625</v>
      </c>
      <c r="H75" s="80">
        <v>10</v>
      </c>
      <c r="I75" s="81" t="s">
        <v>464</v>
      </c>
    </row>
    <row r="76" spans="1:9" ht="11.25">
      <c r="A76" s="5" t="s">
        <v>380</v>
      </c>
      <c r="B76" s="13" t="s">
        <v>229</v>
      </c>
      <c r="C76" s="5" t="s">
        <v>14</v>
      </c>
      <c r="D76" s="221">
        <v>37711</v>
      </c>
      <c r="E76" s="7">
        <v>0.7715277777777777</v>
      </c>
      <c r="F76" s="8">
        <v>24</v>
      </c>
      <c r="G76" s="168">
        <v>0.84375</v>
      </c>
      <c r="H76" s="80">
        <v>80</v>
      </c>
      <c r="I76" s="81" t="s">
        <v>525</v>
      </c>
    </row>
    <row r="77" spans="1:9" ht="11.25">
      <c r="A77" s="5" t="s">
        <v>380</v>
      </c>
      <c r="B77" s="13" t="s">
        <v>229</v>
      </c>
      <c r="C77" s="5" t="s">
        <v>14</v>
      </c>
      <c r="D77" s="221">
        <v>37712</v>
      </c>
      <c r="E77" s="7">
        <v>0.34375</v>
      </c>
      <c r="F77" s="8"/>
      <c r="G77" s="168">
        <v>0.375</v>
      </c>
      <c r="H77" s="80">
        <v>45</v>
      </c>
      <c r="I77" s="81" t="s">
        <v>14</v>
      </c>
    </row>
    <row r="78" spans="1:9" ht="11.25">
      <c r="A78" s="5"/>
      <c r="B78" s="5"/>
      <c r="C78" s="5"/>
      <c r="D78" s="221"/>
      <c r="E78" s="7"/>
      <c r="F78" s="8"/>
      <c r="G78" s="168"/>
      <c r="I78" s="80"/>
    </row>
    <row r="79" spans="1:9" ht="11.25">
      <c r="A79" s="66" t="s">
        <v>380</v>
      </c>
      <c r="B79" s="66" t="s">
        <v>235</v>
      </c>
      <c r="C79" s="276" t="s">
        <v>420</v>
      </c>
      <c r="D79" s="277">
        <v>37686</v>
      </c>
      <c r="E79" s="278">
        <v>0.6498726851851852</v>
      </c>
      <c r="F79" s="279"/>
      <c r="G79" s="280">
        <v>0.6679513888888889</v>
      </c>
      <c r="H79" s="281">
        <v>26.03333333333346</v>
      </c>
      <c r="I79" s="281" t="s">
        <v>437</v>
      </c>
    </row>
    <row r="80" spans="1:9" ht="11.25">
      <c r="A80" s="66" t="s">
        <v>380</v>
      </c>
      <c r="B80" s="66" t="s">
        <v>235</v>
      </c>
      <c r="C80" s="276" t="s">
        <v>420</v>
      </c>
      <c r="D80" s="277">
        <v>37686</v>
      </c>
      <c r="E80" s="278">
        <v>0.7604166666666666</v>
      </c>
      <c r="F80" s="279"/>
      <c r="G80" s="280">
        <v>0.813113425925926</v>
      </c>
      <c r="H80" s="281">
        <v>75.88333333333341</v>
      </c>
      <c r="I80" s="282" t="s">
        <v>438</v>
      </c>
    </row>
    <row r="81" spans="1:9" ht="11.25">
      <c r="A81" s="283" t="s">
        <v>380</v>
      </c>
      <c r="B81" s="284" t="s">
        <v>235</v>
      </c>
      <c r="C81" s="285" t="s">
        <v>435</v>
      </c>
      <c r="D81" s="286">
        <v>37689</v>
      </c>
      <c r="E81" s="287">
        <v>0.8541666666666666</v>
      </c>
      <c r="F81" s="279"/>
      <c r="G81" s="280">
        <v>0.8951736111111112</v>
      </c>
      <c r="H81" s="281">
        <v>59.05000000000012</v>
      </c>
      <c r="I81" s="282" t="s">
        <v>438</v>
      </c>
    </row>
    <row r="82" spans="1:9" ht="11.25">
      <c r="A82" s="83" t="s">
        <v>380</v>
      </c>
      <c r="B82" s="83" t="s">
        <v>235</v>
      </c>
      <c r="C82" s="81" t="s">
        <v>427</v>
      </c>
      <c r="D82" s="288">
        <v>37690</v>
      </c>
      <c r="E82" s="168">
        <v>0.4166666666666667</v>
      </c>
      <c r="G82" s="168">
        <v>0.4583333333333333</v>
      </c>
      <c r="H82" s="80">
        <v>59.99999999999994</v>
      </c>
      <c r="I82" s="81" t="s">
        <v>439</v>
      </c>
    </row>
    <row r="83" spans="1:9" ht="11.25">
      <c r="A83" s="5" t="s">
        <v>380</v>
      </c>
      <c r="B83" s="5" t="s">
        <v>52</v>
      </c>
      <c r="C83" s="5" t="s">
        <v>423</v>
      </c>
      <c r="D83" s="221">
        <v>37690</v>
      </c>
      <c r="E83" s="7">
        <v>0.4583333333333333</v>
      </c>
      <c r="F83" s="8"/>
      <c r="G83" s="168">
        <v>0.4895833333333333</v>
      </c>
      <c r="H83" s="80">
        <v>45</v>
      </c>
      <c r="I83" s="80"/>
    </row>
    <row r="84" spans="1:9" ht="11.25">
      <c r="A84" s="5" t="s">
        <v>380</v>
      </c>
      <c r="B84" s="5" t="s">
        <v>235</v>
      </c>
      <c r="C84" s="5" t="s">
        <v>435</v>
      </c>
      <c r="D84" s="221">
        <v>37690</v>
      </c>
      <c r="E84" s="7">
        <v>0.6666666666666666</v>
      </c>
      <c r="F84" s="8"/>
      <c r="G84" s="168">
        <v>0.6875</v>
      </c>
      <c r="H84" s="80">
        <v>30.000000000000053</v>
      </c>
      <c r="I84" s="80" t="s">
        <v>440</v>
      </c>
    </row>
    <row r="85" spans="1:9" ht="11.25">
      <c r="A85" s="5" t="s">
        <v>380</v>
      </c>
      <c r="B85" s="5" t="s">
        <v>235</v>
      </c>
      <c r="C85" s="5" t="s">
        <v>435</v>
      </c>
      <c r="D85" s="221">
        <v>37693</v>
      </c>
      <c r="E85" s="7">
        <v>0.8125</v>
      </c>
      <c r="F85" s="8"/>
      <c r="G85" s="168">
        <v>0.8391435185185184</v>
      </c>
      <c r="H85" s="80">
        <v>38.36666666666653</v>
      </c>
      <c r="I85" s="80" t="s">
        <v>441</v>
      </c>
    </row>
    <row r="86" spans="1:9" ht="11.25">
      <c r="A86" s="5" t="s">
        <v>380</v>
      </c>
      <c r="B86" s="5" t="s">
        <v>235</v>
      </c>
      <c r="C86" s="5" t="s">
        <v>435</v>
      </c>
      <c r="D86" s="221">
        <v>37695</v>
      </c>
      <c r="E86" s="7">
        <v>0.5416666666666666</v>
      </c>
      <c r="F86" s="8"/>
      <c r="G86" s="168">
        <v>0.5623611111111111</v>
      </c>
      <c r="H86" s="80">
        <v>29.8</v>
      </c>
      <c r="I86" s="80" t="s">
        <v>465</v>
      </c>
    </row>
    <row r="87" spans="1:9" ht="11.25">
      <c r="A87" s="5" t="s">
        <v>380</v>
      </c>
      <c r="B87" s="5" t="s">
        <v>52</v>
      </c>
      <c r="C87" s="5" t="s">
        <v>423</v>
      </c>
      <c r="D87" s="221">
        <v>37696</v>
      </c>
      <c r="E87" s="7">
        <v>0.7291666666666666</v>
      </c>
      <c r="F87" s="8"/>
      <c r="G87" s="168">
        <v>0.7708333333333334</v>
      </c>
      <c r="H87" s="80">
        <v>60.00000000000011</v>
      </c>
      <c r="I87" s="80" t="s">
        <v>495</v>
      </c>
    </row>
    <row r="88" spans="1:9" ht="11.25">
      <c r="A88" s="5" t="s">
        <v>380</v>
      </c>
      <c r="B88" s="5" t="s">
        <v>235</v>
      </c>
      <c r="C88" s="5" t="s">
        <v>435</v>
      </c>
      <c r="D88" s="221">
        <v>37696</v>
      </c>
      <c r="E88" s="7">
        <v>0.7708333333333334</v>
      </c>
      <c r="F88" s="8"/>
      <c r="G88" s="168">
        <v>0.7830324074074074</v>
      </c>
      <c r="H88" s="292">
        <v>17.56666666666664</v>
      </c>
      <c r="I88" s="80" t="s">
        <v>465</v>
      </c>
    </row>
    <row r="89" spans="1:9" ht="11.25">
      <c r="A89" s="5" t="s">
        <v>380</v>
      </c>
      <c r="B89" s="5" t="s">
        <v>235</v>
      </c>
      <c r="C89" s="5" t="s">
        <v>427</v>
      </c>
      <c r="D89" s="221">
        <v>37697</v>
      </c>
      <c r="E89" s="7">
        <v>0.3333333333333333</v>
      </c>
      <c r="F89" s="8"/>
      <c r="G89" s="168">
        <v>0.375</v>
      </c>
      <c r="H89" s="292">
        <v>60</v>
      </c>
      <c r="I89" s="81" t="s">
        <v>496</v>
      </c>
    </row>
    <row r="90" spans="1:9" ht="11.25">
      <c r="A90" s="5" t="s">
        <v>380</v>
      </c>
      <c r="B90" s="5" t="s">
        <v>52</v>
      </c>
      <c r="C90" s="5" t="s">
        <v>423</v>
      </c>
      <c r="D90" s="221">
        <v>37697</v>
      </c>
      <c r="E90" s="7">
        <v>0.375</v>
      </c>
      <c r="F90" s="8"/>
      <c r="G90" s="168">
        <v>0.4166666666666667</v>
      </c>
      <c r="H90" s="80">
        <v>60</v>
      </c>
      <c r="I90" s="80"/>
    </row>
    <row r="91" spans="1:9" ht="11.25">
      <c r="A91" s="5" t="s">
        <v>380</v>
      </c>
      <c r="B91" s="5" t="s">
        <v>54</v>
      </c>
      <c r="C91" s="5" t="s">
        <v>428</v>
      </c>
      <c r="D91" s="221">
        <v>37697</v>
      </c>
      <c r="E91" s="7">
        <v>0.4166666666666667</v>
      </c>
      <c r="F91" s="8"/>
      <c r="G91" s="168">
        <v>0.5</v>
      </c>
      <c r="H91" s="80">
        <v>120</v>
      </c>
      <c r="I91" s="80" t="s">
        <v>497</v>
      </c>
    </row>
    <row r="92" spans="1:9" ht="11.25">
      <c r="A92" s="26" t="s">
        <v>380</v>
      </c>
      <c r="B92" s="13" t="s">
        <v>54</v>
      </c>
      <c r="C92" s="5" t="s">
        <v>428</v>
      </c>
      <c r="D92" s="221">
        <v>37698</v>
      </c>
      <c r="E92" s="7">
        <v>0.7083333333333334</v>
      </c>
      <c r="F92" s="8"/>
      <c r="G92" s="168">
        <v>0.8333333333333334</v>
      </c>
      <c r="H92" s="80">
        <v>180</v>
      </c>
      <c r="I92" s="81" t="s">
        <v>497</v>
      </c>
    </row>
    <row r="93" spans="1:9" ht="11.25">
      <c r="A93" s="26" t="s">
        <v>380</v>
      </c>
      <c r="B93" s="13" t="s">
        <v>235</v>
      </c>
      <c r="C93" s="5" t="s">
        <v>435</v>
      </c>
      <c r="D93" s="221">
        <v>37703</v>
      </c>
      <c r="E93" s="7">
        <v>0.608923611111111</v>
      </c>
      <c r="F93" s="8">
        <v>20</v>
      </c>
      <c r="G93" s="168">
        <v>0.635787037037037</v>
      </c>
      <c r="H93" s="80">
        <v>18.68333333333336</v>
      </c>
      <c r="I93" s="80"/>
    </row>
    <row r="94" spans="1:9" ht="11.25">
      <c r="A94" s="56" t="s">
        <v>380</v>
      </c>
      <c r="B94" s="13" t="s">
        <v>54</v>
      </c>
      <c r="C94" s="5" t="s">
        <v>428</v>
      </c>
      <c r="D94" s="221">
        <v>37703</v>
      </c>
      <c r="E94" s="7">
        <v>0.6255092592592593</v>
      </c>
      <c r="F94" s="8"/>
      <c r="G94" s="168">
        <v>0.730289351851852</v>
      </c>
      <c r="H94" s="80">
        <v>150.88333333333347</v>
      </c>
      <c r="I94" s="80" t="s">
        <v>497</v>
      </c>
    </row>
    <row r="95" spans="1:9" ht="11.25">
      <c r="A95" s="56" t="s">
        <v>380</v>
      </c>
      <c r="B95" s="13" t="s">
        <v>235</v>
      </c>
      <c r="C95" s="5" t="s">
        <v>435</v>
      </c>
      <c r="D95" s="221">
        <v>37703</v>
      </c>
      <c r="E95" s="7">
        <v>0.7771064814814815</v>
      </c>
      <c r="F95" s="8"/>
      <c r="G95" s="168">
        <v>0.7916666666666666</v>
      </c>
      <c r="H95" s="80">
        <v>20.966666666666534</v>
      </c>
      <c r="I95" s="81" t="s">
        <v>498</v>
      </c>
    </row>
    <row r="96" spans="1:9" ht="11.25">
      <c r="A96" s="56" t="s">
        <v>380</v>
      </c>
      <c r="B96" s="13" t="s">
        <v>54</v>
      </c>
      <c r="C96" s="5" t="s">
        <v>428</v>
      </c>
      <c r="D96" s="221">
        <v>37703</v>
      </c>
      <c r="E96" s="7">
        <v>0.7919212962962963</v>
      </c>
      <c r="F96" s="8"/>
      <c r="G96" s="168">
        <v>0.8125</v>
      </c>
      <c r="H96" s="80">
        <v>29.633333333333383</v>
      </c>
      <c r="I96" s="80" t="s">
        <v>499</v>
      </c>
    </row>
    <row r="97" spans="1:9" ht="11.25">
      <c r="A97" s="56" t="s">
        <v>380</v>
      </c>
      <c r="B97" s="13" t="s">
        <v>235</v>
      </c>
      <c r="C97" s="5" t="s">
        <v>427</v>
      </c>
      <c r="D97" s="221">
        <v>37706</v>
      </c>
      <c r="E97" s="7">
        <v>0.5833333333333334</v>
      </c>
      <c r="F97" s="8"/>
      <c r="G97" s="168">
        <v>0.6041666666666666</v>
      </c>
      <c r="H97" s="80">
        <v>29.999999999999893</v>
      </c>
      <c r="I97" s="80" t="s">
        <v>522</v>
      </c>
    </row>
    <row r="98" spans="1:8" ht="11.25">
      <c r="A98" s="56" t="s">
        <v>380</v>
      </c>
      <c r="B98" s="13" t="s">
        <v>235</v>
      </c>
      <c r="C98" s="5" t="s">
        <v>431</v>
      </c>
      <c r="D98" s="221">
        <v>37706</v>
      </c>
      <c r="E98" s="7">
        <v>0.6041666666666666</v>
      </c>
      <c r="F98" s="8"/>
      <c r="G98" s="168">
        <v>0.625</v>
      </c>
      <c r="H98" s="80">
        <v>30.000000000000053</v>
      </c>
    </row>
    <row r="99" spans="1:9" ht="11.25">
      <c r="A99" s="56" t="s">
        <v>380</v>
      </c>
      <c r="B99" s="13" t="s">
        <v>54</v>
      </c>
      <c r="C99" s="5" t="s">
        <v>428</v>
      </c>
      <c r="D99" s="221">
        <v>37707</v>
      </c>
      <c r="E99" s="7">
        <v>0.75</v>
      </c>
      <c r="F99" s="8"/>
      <c r="G99" s="168">
        <v>0.875</v>
      </c>
      <c r="H99" s="80">
        <v>180</v>
      </c>
      <c r="I99" s="80"/>
    </row>
    <row r="100" spans="1:9" ht="11.25">
      <c r="A100" s="5" t="s">
        <v>380</v>
      </c>
      <c r="B100" s="5" t="s">
        <v>235</v>
      </c>
      <c r="C100" s="5" t="s">
        <v>14</v>
      </c>
      <c r="D100" s="221">
        <v>37711</v>
      </c>
      <c r="E100" s="7">
        <v>0.8591898148148148</v>
      </c>
      <c r="F100" s="8"/>
      <c r="G100" s="168">
        <v>0.9009375</v>
      </c>
      <c r="H100" s="80">
        <v>60.116666666666575</v>
      </c>
      <c r="I100" s="80"/>
    </row>
    <row r="101" spans="1:7" ht="11.25">
      <c r="A101" s="26"/>
      <c r="B101" s="13"/>
      <c r="C101" s="5"/>
      <c r="E101" s="168"/>
      <c r="G101" s="168"/>
    </row>
    <row r="102" spans="1:9" ht="11.25">
      <c r="A102" s="26"/>
      <c r="B102" s="13"/>
      <c r="C102" s="5"/>
      <c r="E102" s="168"/>
      <c r="G102" s="168"/>
      <c r="I102" s="80"/>
    </row>
    <row r="103" spans="1:9" ht="11.25">
      <c r="A103" s="56"/>
      <c r="B103" s="13"/>
      <c r="C103" s="5"/>
      <c r="E103" s="168"/>
      <c r="G103" s="168"/>
      <c r="I103" s="80"/>
    </row>
    <row r="104" spans="1:9" ht="11.25">
      <c r="A104" s="56"/>
      <c r="B104" s="13"/>
      <c r="C104" s="5"/>
      <c r="E104" s="168"/>
      <c r="G104" s="168"/>
      <c r="I104" s="80"/>
    </row>
    <row r="105" spans="1:9" ht="11.25">
      <c r="A105" s="56"/>
      <c r="B105" s="13"/>
      <c r="C105" s="5"/>
      <c r="E105" s="168"/>
      <c r="G105" s="168"/>
      <c r="I105" s="80"/>
    </row>
    <row r="106" spans="1:7" ht="11.25">
      <c r="A106" s="56"/>
      <c r="B106" s="13"/>
      <c r="C106" s="5"/>
      <c r="E106" s="168"/>
      <c r="G106" s="168"/>
    </row>
    <row r="107" spans="1:7" ht="11.25">
      <c r="A107" s="56"/>
      <c r="B107" s="13"/>
      <c r="C107" s="5"/>
      <c r="E107" s="168"/>
      <c r="G107" s="168"/>
    </row>
    <row r="108" spans="1:7" ht="11.25">
      <c r="A108" s="56"/>
      <c r="B108" s="13"/>
      <c r="C108" s="5"/>
      <c r="E108" s="168"/>
      <c r="G108" s="168"/>
    </row>
    <row r="109" spans="1:9" ht="11.25">
      <c r="A109" s="56"/>
      <c r="B109" s="13"/>
      <c r="C109" s="5"/>
      <c r="E109" s="168"/>
      <c r="G109" s="168"/>
      <c r="I109" s="80"/>
    </row>
    <row r="110" spans="1:7" ht="11.25">
      <c r="A110" s="56"/>
      <c r="B110" s="13"/>
      <c r="C110" s="5"/>
      <c r="E110" s="168"/>
      <c r="G110" s="168"/>
    </row>
    <row r="111" spans="1:9" ht="11.25">
      <c r="A111" s="56"/>
      <c r="B111" s="13"/>
      <c r="C111" s="5"/>
      <c r="E111" s="168"/>
      <c r="G111" s="168"/>
      <c r="I111" s="80"/>
    </row>
    <row r="112" spans="1:7" ht="11.25">
      <c r="A112" s="56"/>
      <c r="B112" s="13"/>
      <c r="C112" s="5"/>
      <c r="E112" s="168"/>
      <c r="G112" s="168"/>
    </row>
    <row r="113" spans="1:9" ht="11.25">
      <c r="A113" s="56"/>
      <c r="B113" s="13"/>
      <c r="C113" s="5"/>
      <c r="E113" s="168"/>
      <c r="G113" s="168"/>
      <c r="I113" s="80"/>
    </row>
    <row r="114" spans="1:9" ht="11.25">
      <c r="A114" s="56"/>
      <c r="B114" s="13"/>
      <c r="C114" s="5"/>
      <c r="E114" s="168"/>
      <c r="G114" s="168"/>
      <c r="I114" s="80"/>
    </row>
    <row r="115" spans="1:7" ht="11.25">
      <c r="A115" s="56"/>
      <c r="B115" s="13"/>
      <c r="C115" s="5"/>
      <c r="E115" s="168"/>
      <c r="G115" s="168"/>
    </row>
    <row r="116" spans="1:9" ht="11.25">
      <c r="A116" s="56"/>
      <c r="B116" s="13"/>
      <c r="C116" s="5"/>
      <c r="E116" s="168"/>
      <c r="G116" s="168"/>
      <c r="I116" s="80"/>
    </row>
    <row r="117" spans="1:7" ht="11.25">
      <c r="A117" s="56"/>
      <c r="B117" s="13"/>
      <c r="C117" s="5"/>
      <c r="E117" s="168"/>
      <c r="G117" s="168"/>
    </row>
    <row r="118" spans="1:7" ht="11.25">
      <c r="A118" s="56"/>
      <c r="B118" s="13"/>
      <c r="C118" s="5"/>
      <c r="E118" s="168"/>
      <c r="G118" s="168"/>
    </row>
    <row r="119" spans="1:9" ht="11.25">
      <c r="A119" s="56"/>
      <c r="B119" s="13"/>
      <c r="C119" s="5"/>
      <c r="E119" s="168"/>
      <c r="G119" s="168"/>
      <c r="I119" s="80"/>
    </row>
    <row r="120" spans="1:9" ht="11.25">
      <c r="A120" s="26"/>
      <c r="B120" s="13"/>
      <c r="C120" s="5"/>
      <c r="E120" s="168"/>
      <c r="G120" s="168"/>
      <c r="I120" s="80"/>
    </row>
    <row r="121" spans="1:9" ht="11.25">
      <c r="A121" s="26"/>
      <c r="B121" s="13"/>
      <c r="C121" s="5"/>
      <c r="E121" s="168"/>
      <c r="G121" s="168"/>
      <c r="I121" s="80"/>
    </row>
    <row r="122" spans="1:7" ht="11.25">
      <c r="A122" s="26"/>
      <c r="B122" s="13"/>
      <c r="C122" s="5"/>
      <c r="E122" s="168"/>
      <c r="G122" s="168"/>
    </row>
    <row r="123" spans="1:7" ht="11.25">
      <c r="A123" s="26"/>
      <c r="B123" s="13"/>
      <c r="C123" s="5"/>
      <c r="E123" s="168"/>
      <c r="G123" s="168"/>
    </row>
    <row r="124" spans="1:7" ht="11.25">
      <c r="A124" s="26"/>
      <c r="B124" s="13"/>
      <c r="C124" s="5"/>
      <c r="E124" s="168"/>
      <c r="G124" s="168"/>
    </row>
    <row r="125" spans="1:7" ht="11.25">
      <c r="A125" s="26"/>
      <c r="B125" s="13"/>
      <c r="C125" s="5"/>
      <c r="E125" s="168"/>
      <c r="G125" s="168"/>
    </row>
    <row r="126" spans="1:7" ht="11.25">
      <c r="A126" s="26"/>
      <c r="B126" s="13"/>
      <c r="C126" s="5"/>
      <c r="E126" s="168"/>
      <c r="G126" s="168"/>
    </row>
    <row r="127" spans="1:7" ht="11.25">
      <c r="A127" s="26"/>
      <c r="B127" s="13"/>
      <c r="C127" s="5"/>
      <c r="E127" s="168"/>
      <c r="G127" s="168"/>
    </row>
    <row r="128" spans="1:7" ht="11.25">
      <c r="A128" s="26"/>
      <c r="B128" s="13"/>
      <c r="C128" s="5"/>
      <c r="E128" s="168"/>
      <c r="G128" s="168"/>
    </row>
    <row r="129" spans="1:9" ht="11.25">
      <c r="A129" s="26"/>
      <c r="B129" s="13"/>
      <c r="C129" s="5"/>
      <c r="E129" s="168"/>
      <c r="G129" s="168"/>
      <c r="I129" s="80"/>
    </row>
    <row r="130" spans="1:7" ht="11.25">
      <c r="A130" s="26"/>
      <c r="B130" s="13"/>
      <c r="C130" s="5"/>
      <c r="E130" s="168"/>
      <c r="G130" s="168"/>
    </row>
    <row r="131" spans="1:9" ht="11.25">
      <c r="A131" s="26"/>
      <c r="B131" s="13"/>
      <c r="C131" s="5"/>
      <c r="E131" s="168"/>
      <c r="G131" s="168"/>
      <c r="I131" s="80"/>
    </row>
    <row r="132" spans="1:9" ht="11.25">
      <c r="A132" s="56"/>
      <c r="B132" s="13"/>
      <c r="C132" s="5"/>
      <c r="E132" s="168"/>
      <c r="G132" s="168"/>
      <c r="I132" s="80"/>
    </row>
    <row r="133" spans="1:7" ht="11.25">
      <c r="A133" s="56"/>
      <c r="B133" s="13"/>
      <c r="C133" s="5"/>
      <c r="E133" s="168"/>
      <c r="G133" s="168"/>
    </row>
    <row r="134" spans="1:9" ht="11.25">
      <c r="A134" s="56"/>
      <c r="B134" s="13"/>
      <c r="C134" s="5"/>
      <c r="E134" s="168"/>
      <c r="G134" s="168"/>
      <c r="I134" s="80"/>
    </row>
    <row r="135" spans="1:9" ht="11.25">
      <c r="A135" s="56"/>
      <c r="B135" s="13"/>
      <c r="C135" s="5"/>
      <c r="E135" s="168"/>
      <c r="G135" s="168"/>
      <c r="I135" s="80"/>
    </row>
    <row r="136" spans="1:7" ht="11.25">
      <c r="A136" s="56"/>
      <c r="B136" s="13"/>
      <c r="C136" s="5"/>
      <c r="E136" s="168"/>
      <c r="G136" s="168"/>
    </row>
    <row r="137" spans="1:9" ht="11.25">
      <c r="A137" s="56"/>
      <c r="B137" s="13"/>
      <c r="C137" s="5"/>
      <c r="E137" s="168"/>
      <c r="G137" s="168"/>
      <c r="I137" s="80"/>
    </row>
    <row r="138" spans="1:9" ht="11.25">
      <c r="A138" s="56"/>
      <c r="B138" s="13"/>
      <c r="C138" s="5"/>
      <c r="E138" s="168"/>
      <c r="G138" s="168"/>
      <c r="I138" s="80"/>
    </row>
    <row r="139" spans="1:7" ht="11.25">
      <c r="A139" s="56"/>
      <c r="B139" s="13"/>
      <c r="C139" s="5"/>
      <c r="E139" s="168"/>
      <c r="G139" s="168"/>
    </row>
    <row r="140" spans="1:9" ht="11.25">
      <c r="A140" s="26"/>
      <c r="B140" s="13"/>
      <c r="C140" s="5"/>
      <c r="E140" s="168"/>
      <c r="G140" s="168"/>
      <c r="I140" s="80"/>
    </row>
    <row r="141" spans="1:7" ht="11.25">
      <c r="A141" s="26"/>
      <c r="B141" s="13"/>
      <c r="C141" s="5"/>
      <c r="E141" s="168"/>
      <c r="G141" s="168"/>
    </row>
    <row r="142" spans="1:9" ht="11.25">
      <c r="A142" s="56"/>
      <c r="B142" s="13"/>
      <c r="C142" s="5"/>
      <c r="E142" s="168"/>
      <c r="G142" s="168"/>
      <c r="I142" s="80"/>
    </row>
    <row r="143" spans="1:7" ht="11.25">
      <c r="A143" s="56"/>
      <c r="B143" s="13"/>
      <c r="C143" s="5"/>
      <c r="E143" s="168"/>
      <c r="G143" s="168"/>
    </row>
    <row r="144" spans="1:9" ht="11.25">
      <c r="A144" s="56"/>
      <c r="B144" s="13"/>
      <c r="C144" s="5"/>
      <c r="E144" s="168"/>
      <c r="G144" s="168"/>
      <c r="I144" s="80"/>
    </row>
    <row r="145" spans="1:9" ht="11.25">
      <c r="A145" s="56"/>
      <c r="B145" s="13"/>
      <c r="C145" s="5"/>
      <c r="E145" s="168"/>
      <c r="G145" s="168"/>
      <c r="I145" s="80"/>
    </row>
    <row r="146" spans="1:9" ht="11.25">
      <c r="A146" s="56"/>
      <c r="B146" s="13"/>
      <c r="C146" s="5"/>
      <c r="E146" s="168"/>
      <c r="G146" s="168"/>
      <c r="I146" s="80"/>
    </row>
    <row r="147" spans="1:7" ht="11.25">
      <c r="A147" s="56"/>
      <c r="B147" s="13"/>
      <c r="C147" s="5"/>
      <c r="E147" s="168"/>
      <c r="G147" s="168"/>
    </row>
    <row r="148" spans="1:9" ht="11.25">
      <c r="A148" s="56"/>
      <c r="B148" s="13"/>
      <c r="C148" s="5"/>
      <c r="E148" s="168"/>
      <c r="G148" s="168"/>
      <c r="I148" s="80"/>
    </row>
    <row r="149" spans="1:7" ht="11.25">
      <c r="A149" s="56"/>
      <c r="B149" s="13"/>
      <c r="C149" s="5"/>
      <c r="E149" s="168"/>
      <c r="G149" s="168"/>
    </row>
    <row r="150" spans="1:7" ht="11.25">
      <c r="A150" s="56"/>
      <c r="B150" s="13"/>
      <c r="C150" s="5"/>
      <c r="E150" s="168"/>
      <c r="G150" s="168"/>
    </row>
    <row r="151" spans="1:9" ht="11.25">
      <c r="A151" s="56"/>
      <c r="B151" s="13"/>
      <c r="C151" s="5"/>
      <c r="E151" s="168"/>
      <c r="G151" s="168"/>
      <c r="I151" s="80"/>
    </row>
    <row r="152" spans="1:9" ht="11.25">
      <c r="A152" s="56"/>
      <c r="B152" s="13"/>
      <c r="C152" s="5"/>
      <c r="E152" s="168"/>
      <c r="G152" s="168"/>
      <c r="I152" s="80"/>
    </row>
    <row r="153" spans="1:9" ht="11.25">
      <c r="A153" s="56"/>
      <c r="B153" s="13"/>
      <c r="C153" s="5"/>
      <c r="E153" s="168"/>
      <c r="G153" s="168"/>
      <c r="I153" s="80"/>
    </row>
    <row r="154" spans="1:7" ht="11.25">
      <c r="A154" s="26"/>
      <c r="B154" s="13"/>
      <c r="C154" s="5"/>
      <c r="E154" s="168"/>
      <c r="G154" s="168"/>
    </row>
    <row r="155" spans="1:7" ht="11.25">
      <c r="A155" s="26"/>
      <c r="B155" s="13"/>
      <c r="C155" s="5"/>
      <c r="E155" s="168"/>
      <c r="G155" s="168"/>
    </row>
    <row r="156" spans="1:7" ht="11.25">
      <c r="A156" s="56"/>
      <c r="B156" s="13"/>
      <c r="C156" s="5"/>
      <c r="E156" s="168"/>
      <c r="G156" s="168"/>
    </row>
    <row r="157" spans="1:7" ht="11.25">
      <c r="A157" s="56"/>
      <c r="B157" s="13"/>
      <c r="C157" s="5"/>
      <c r="E157" s="168"/>
      <c r="G157" s="168"/>
    </row>
    <row r="158" spans="1:7" ht="11.25">
      <c r="A158" s="56"/>
      <c r="B158" s="13"/>
      <c r="C158" s="5"/>
      <c r="E158" s="168"/>
      <c r="G158" s="168"/>
    </row>
    <row r="159" spans="1:7" ht="11.25">
      <c r="A159" s="56"/>
      <c r="B159" s="13"/>
      <c r="C159" s="5"/>
      <c r="E159" s="168"/>
      <c r="G159" s="168"/>
    </row>
    <row r="160" spans="1:9" ht="11.25">
      <c r="A160" s="56"/>
      <c r="B160" s="13"/>
      <c r="C160" s="5"/>
      <c r="E160" s="168"/>
      <c r="G160" s="168"/>
      <c r="I160" s="80"/>
    </row>
    <row r="161" spans="1:7" ht="11.25">
      <c r="A161" s="56"/>
      <c r="B161" s="13"/>
      <c r="C161" s="5"/>
      <c r="E161" s="168"/>
      <c r="G161" s="168"/>
    </row>
    <row r="162" spans="1:9" ht="11.25">
      <c r="A162" s="26"/>
      <c r="B162" s="13"/>
      <c r="C162" s="5"/>
      <c r="E162" s="168"/>
      <c r="G162" s="168"/>
      <c r="I162" s="80"/>
    </row>
    <row r="163" spans="1:7" ht="11.25">
      <c r="A163" s="26"/>
      <c r="B163" s="13"/>
      <c r="C163" s="5"/>
      <c r="E163" s="168"/>
      <c r="G163" s="168"/>
    </row>
    <row r="164" spans="1:7" ht="11.25">
      <c r="A164" s="26"/>
      <c r="B164" s="13"/>
      <c r="C164" s="5"/>
      <c r="E164" s="168"/>
      <c r="G164" s="168"/>
    </row>
    <row r="165" spans="1:7" ht="11.25">
      <c r="A165" s="26"/>
      <c r="B165" s="13"/>
      <c r="C165" s="5"/>
      <c r="E165" s="168"/>
      <c r="G165" s="168"/>
    </row>
    <row r="166" spans="1:9" ht="11.25">
      <c r="A166" s="26"/>
      <c r="B166" s="13"/>
      <c r="C166" s="5"/>
      <c r="E166" s="168"/>
      <c r="G166" s="168"/>
      <c r="I166" s="80"/>
    </row>
    <row r="167" spans="1:7" ht="11.25">
      <c r="A167" s="26"/>
      <c r="B167" s="13"/>
      <c r="C167" s="5"/>
      <c r="E167" s="168"/>
      <c r="G167" s="168"/>
    </row>
    <row r="168" spans="1:9" ht="11.25">
      <c r="A168" s="26"/>
      <c r="B168" s="13"/>
      <c r="C168" s="5"/>
      <c r="E168" s="168"/>
      <c r="G168" s="168"/>
      <c r="I168" s="80"/>
    </row>
    <row r="169" spans="1:7" ht="11.25">
      <c r="A169" s="26"/>
      <c r="B169" s="13"/>
      <c r="C169" s="5"/>
      <c r="E169" s="168"/>
      <c r="G169" s="168"/>
    </row>
    <row r="170" spans="1:7" ht="11.25">
      <c r="A170" s="26"/>
      <c r="B170" s="13"/>
      <c r="C170" s="5"/>
      <c r="E170" s="168"/>
      <c r="G170" s="168"/>
    </row>
    <row r="171" spans="1:7" ht="11.25">
      <c r="A171" s="26"/>
      <c r="B171" s="13"/>
      <c r="C171" s="5"/>
      <c r="E171" s="168"/>
      <c r="G171" s="168"/>
    </row>
    <row r="172" spans="1:9" ht="11.25">
      <c r="A172" s="26"/>
      <c r="B172" s="13"/>
      <c r="C172" s="5"/>
      <c r="E172" s="168"/>
      <c r="G172" s="168"/>
      <c r="I172" s="80"/>
    </row>
    <row r="173" spans="1:7" ht="11.25">
      <c r="A173" s="26"/>
      <c r="B173" s="13"/>
      <c r="C173" s="5"/>
      <c r="E173" s="168"/>
      <c r="G173" s="168"/>
    </row>
    <row r="174" spans="1:7" ht="11.25">
      <c r="A174" s="26"/>
      <c r="B174" s="13"/>
      <c r="C174" s="5"/>
      <c r="E174" s="168"/>
      <c r="G174" s="168"/>
    </row>
    <row r="175" spans="1:7" ht="11.25">
      <c r="A175" s="26"/>
      <c r="B175" s="13"/>
      <c r="C175" s="5"/>
      <c r="E175" s="168"/>
      <c r="G175" s="168"/>
    </row>
    <row r="176" spans="1:7" ht="11.25">
      <c r="A176" s="26"/>
      <c r="B176" s="13"/>
      <c r="C176" s="5"/>
      <c r="E176" s="168"/>
      <c r="G176" s="168"/>
    </row>
    <row r="177" spans="1:9" ht="11.25">
      <c r="A177" s="26"/>
      <c r="B177" s="13"/>
      <c r="C177" s="5"/>
      <c r="E177" s="168"/>
      <c r="G177" s="168"/>
      <c r="I177" s="80"/>
    </row>
    <row r="178" spans="1:7" ht="11.25">
      <c r="A178" s="26"/>
      <c r="B178" s="13"/>
      <c r="C178" s="5"/>
      <c r="E178" s="168"/>
      <c r="G178" s="168"/>
    </row>
    <row r="179" spans="1:9" ht="11.25">
      <c r="A179" s="26"/>
      <c r="B179" s="13"/>
      <c r="C179" s="5"/>
      <c r="E179" s="168"/>
      <c r="G179" s="168"/>
      <c r="I179" s="80"/>
    </row>
    <row r="180" spans="1:7" ht="11.25">
      <c r="A180" s="26"/>
      <c r="B180" s="13"/>
      <c r="C180" s="5"/>
      <c r="E180" s="168"/>
      <c r="G180" s="168"/>
    </row>
    <row r="181" spans="1:7" ht="11.25">
      <c r="A181" s="26"/>
      <c r="B181" s="13"/>
      <c r="C181" s="5"/>
      <c r="E181" s="168"/>
      <c r="G181" s="168"/>
    </row>
    <row r="182" spans="1:7" ht="11.25">
      <c r="A182" s="26"/>
      <c r="B182" s="13"/>
      <c r="C182" s="5"/>
      <c r="E182" s="168"/>
      <c r="G182" s="168"/>
    </row>
    <row r="183" spans="1:9" ht="11.25">
      <c r="A183" s="26"/>
      <c r="B183" s="13"/>
      <c r="C183" s="5"/>
      <c r="E183" s="168"/>
      <c r="G183" s="168"/>
      <c r="I183" s="80"/>
    </row>
    <row r="184" spans="1:7" ht="11.25">
      <c r="A184" s="26"/>
      <c r="B184" s="13"/>
      <c r="C184" s="5"/>
      <c r="E184" s="168"/>
      <c r="G184" s="168"/>
    </row>
    <row r="185" spans="1:9" ht="11.25">
      <c r="A185" s="26"/>
      <c r="B185" s="13"/>
      <c r="C185" s="5"/>
      <c r="E185" s="168"/>
      <c r="G185" s="168"/>
      <c r="I185" s="80"/>
    </row>
    <row r="186" spans="1:7" ht="11.25">
      <c r="A186" s="26"/>
      <c r="B186" s="13"/>
      <c r="C186" s="5"/>
      <c r="E186" s="168"/>
      <c r="G186" s="168"/>
    </row>
    <row r="187" spans="1:7" ht="11.25">
      <c r="A187" s="26"/>
      <c r="B187" s="13"/>
      <c r="C187" s="13"/>
      <c r="E187" s="168"/>
      <c r="G187" s="168"/>
    </row>
    <row r="188" spans="1:7" ht="11.25">
      <c r="A188" s="26"/>
      <c r="B188" s="13"/>
      <c r="C188" s="58"/>
      <c r="E188" s="168"/>
      <c r="G188" s="168"/>
    </row>
    <row r="189" spans="1:7" ht="11.25">
      <c r="A189" s="26"/>
      <c r="B189" s="13"/>
      <c r="C189" s="13"/>
      <c r="E189" s="168"/>
      <c r="G189" s="168"/>
    </row>
    <row r="190" spans="1:7" ht="11.25">
      <c r="A190" s="26"/>
      <c r="B190" s="13"/>
      <c r="C190" s="13"/>
      <c r="E190" s="168"/>
      <c r="G190" s="168"/>
    </row>
    <row r="191" spans="1:7" ht="11.25">
      <c r="A191" s="26"/>
      <c r="B191" s="13"/>
      <c r="C191" s="13"/>
      <c r="E191" s="168"/>
      <c r="G191" s="168"/>
    </row>
    <row r="192" spans="1:7" ht="11.25">
      <c r="A192" s="26"/>
      <c r="B192" s="13"/>
      <c r="C192" s="13"/>
      <c r="E192" s="168"/>
      <c r="G192" s="168"/>
    </row>
    <row r="193" spans="1:7" ht="11.25">
      <c r="A193" s="26"/>
      <c r="B193" s="13"/>
      <c r="C193" s="13"/>
      <c r="E193" s="168"/>
      <c r="G193" s="168"/>
    </row>
    <row r="194" spans="1:7" ht="11.25">
      <c r="A194" s="26"/>
      <c r="B194" s="13"/>
      <c r="C194" s="13"/>
      <c r="E194" s="168"/>
      <c r="G194" s="168"/>
    </row>
    <row r="195" spans="1:7" ht="11.25">
      <c r="A195" s="26"/>
      <c r="B195" s="13"/>
      <c r="C195" s="13"/>
      <c r="E195" s="168"/>
      <c r="G195" s="168"/>
    </row>
    <row r="196" spans="1:7" ht="11.25">
      <c r="A196" s="26"/>
      <c r="B196" s="13"/>
      <c r="C196" s="13"/>
      <c r="E196" s="168"/>
      <c r="G196" s="168"/>
    </row>
    <row r="197" spans="1:7" ht="11.25">
      <c r="A197" s="26"/>
      <c r="B197" s="13"/>
      <c r="C197" s="13"/>
      <c r="E197" s="168"/>
      <c r="G197" s="168"/>
    </row>
    <row r="198" spans="1:7" ht="11.25">
      <c r="A198" s="26"/>
      <c r="B198" s="13"/>
      <c r="C198" s="58"/>
      <c r="E198" s="168"/>
      <c r="G198" s="168"/>
    </row>
    <row r="199" spans="1:7" ht="11.25">
      <c r="A199" s="26"/>
      <c r="B199" s="13"/>
      <c r="C199" s="13"/>
      <c r="E199" s="168"/>
      <c r="G199" s="168"/>
    </row>
    <row r="200" spans="1:7" ht="11.25">
      <c r="A200" s="56"/>
      <c r="B200" s="13"/>
      <c r="C200" s="57"/>
      <c r="E200" s="168"/>
      <c r="G200" s="168"/>
    </row>
    <row r="201" spans="1:7" ht="11.25">
      <c r="A201" s="56"/>
      <c r="B201" s="13"/>
      <c r="C201" s="55"/>
      <c r="E201" s="168"/>
      <c r="G201" s="168"/>
    </row>
    <row r="202" spans="1:7" ht="11.25">
      <c r="A202" s="26"/>
      <c r="B202" s="13"/>
      <c r="C202" s="13"/>
      <c r="E202" s="168"/>
      <c r="G202" s="168"/>
    </row>
    <row r="203" spans="1:7" ht="11.25">
      <c r="A203" s="26"/>
      <c r="B203" s="13"/>
      <c r="C203" s="13"/>
      <c r="E203" s="168"/>
      <c r="G203" s="168"/>
    </row>
    <row r="204" spans="1:7" ht="11.25">
      <c r="A204" s="56"/>
      <c r="B204" s="13"/>
      <c r="C204" s="55"/>
      <c r="E204" s="168"/>
      <c r="G204" s="168"/>
    </row>
    <row r="205" spans="1:7" ht="11.25">
      <c r="A205" s="26"/>
      <c r="B205" s="13"/>
      <c r="C205" s="13"/>
      <c r="E205" s="168"/>
      <c r="G205" s="168"/>
    </row>
    <row r="206" spans="1:7" ht="11.25">
      <c r="A206" s="26"/>
      <c r="B206" s="13"/>
      <c r="C206" s="13"/>
      <c r="E206" s="168"/>
      <c r="G206" s="168"/>
    </row>
    <row r="207" spans="1:7" ht="11.25">
      <c r="A207" s="56"/>
      <c r="B207" s="13"/>
      <c r="C207" s="57"/>
      <c r="E207" s="168"/>
      <c r="G207" s="168"/>
    </row>
    <row r="208" spans="1:7" ht="11.25">
      <c r="A208" s="56"/>
      <c r="B208" s="13"/>
      <c r="C208" s="55"/>
      <c r="E208" s="168"/>
      <c r="G208" s="168"/>
    </row>
    <row r="209" spans="1:7" ht="11.25">
      <c r="A209" s="26"/>
      <c r="B209" s="13"/>
      <c r="C209" s="13"/>
      <c r="E209" s="168"/>
      <c r="G209" s="168"/>
    </row>
    <row r="210" spans="1:7" ht="11.25">
      <c r="A210" s="26"/>
      <c r="B210" s="13"/>
      <c r="C210" s="13"/>
      <c r="E210" s="168"/>
      <c r="G210" s="168"/>
    </row>
    <row r="211" spans="5:7" ht="11.25">
      <c r="E211" s="168"/>
      <c r="G211" s="168"/>
    </row>
    <row r="239" spans="5:7" ht="11.25">
      <c r="E239" s="168"/>
      <c r="G239" s="168"/>
    </row>
    <row r="240" spans="5:7" ht="11.25">
      <c r="E240" s="168"/>
      <c r="G240" s="168"/>
    </row>
    <row r="241" spans="5:7" ht="11.25">
      <c r="E241" s="168"/>
      <c r="G241" s="168"/>
    </row>
    <row r="242" spans="5:7" ht="11.25">
      <c r="E242" s="168"/>
      <c r="G242" s="168"/>
    </row>
    <row r="243" spans="5:7" ht="11.25">
      <c r="E243" s="168"/>
      <c r="G243" s="168"/>
    </row>
    <row r="244" spans="5:7" ht="11.25">
      <c r="E244" s="168"/>
      <c r="G244" s="168"/>
    </row>
    <row r="245" spans="5:7" ht="11.25">
      <c r="E245" s="168"/>
      <c r="G245" s="168"/>
    </row>
    <row r="246" spans="5:7" ht="11.25">
      <c r="E246" s="168"/>
      <c r="G246" s="168"/>
    </row>
  </sheetData>
  <mergeCells count="5">
    <mergeCell ref="F4:G4"/>
    <mergeCell ref="B2:C2"/>
    <mergeCell ref="B3:C3"/>
    <mergeCell ref="F2:G2"/>
    <mergeCell ref="F3:G3"/>
  </mergeCells>
  <printOptions gridLines="1"/>
  <pageMargins left="0.75" right="0.75" top="1" bottom="1" header="0.5" footer="0.5"/>
  <pageSetup horizontalDpi="600" verticalDpi="600" orientation="landscape" scale="90" r:id="rId1"/>
  <headerFooter alignWithMargins="0">
    <oddFooter>&amp;L File: &amp;F ! &amp;A&amp;R&amp;D  &amp;P of &amp;N</oddFooter>
  </headerFooter>
</worksheet>
</file>

<file path=xl/worksheets/sheet14.xml><?xml version="1.0" encoding="utf-8"?>
<worksheet xmlns="http://schemas.openxmlformats.org/spreadsheetml/2006/main" xmlns:r="http://schemas.openxmlformats.org/officeDocument/2006/relationships">
  <sheetPr codeName="LOGD"/>
  <dimension ref="A1:I438"/>
  <sheetViews>
    <sheetView showRowColHeaders="0" tabSelected="1" workbookViewId="0" topLeftCell="A1">
      <pane ySplit="6" topLeftCell="BM21" activePane="bottomLeft" state="frozen"/>
      <selection pane="topLeft" activeCell="C4" sqref="C4"/>
      <selection pane="bottomLeft" activeCell="G43" sqref="G43"/>
    </sheetView>
  </sheetViews>
  <sheetFormatPr defaultColWidth="9.140625" defaultRowHeight="12.75"/>
  <cols>
    <col min="1" max="1" width="8.140625" style="85" customWidth="1"/>
    <col min="2" max="3" width="4.7109375" style="84" customWidth="1"/>
    <col min="4" max="4" width="10.28125" style="83" bestFit="1" customWidth="1"/>
    <col min="5" max="6" width="22.7109375" style="81" customWidth="1"/>
    <col min="7" max="7" width="5.7109375" style="80" customWidth="1"/>
    <col min="8" max="8" width="5.7109375" style="84" customWidth="1"/>
    <col min="9" max="9" width="44.7109375" style="81" customWidth="1"/>
    <col min="10" max="16384" width="9.140625" style="82" customWidth="1"/>
  </cols>
  <sheetData>
    <row r="1" spans="1:9" s="1" customFormat="1" ht="15.75">
      <c r="A1" s="174" t="str">
        <f>[0]!TSPProcessName&amp;" Defect Recording Log - Form LOGD"</f>
        <v>TSPi Defect Recording Log - Form LOGD</v>
      </c>
      <c r="B1" s="174"/>
      <c r="C1" s="174"/>
      <c r="D1" s="174"/>
      <c r="E1" s="174"/>
      <c r="F1" s="174"/>
      <c r="G1" s="174"/>
      <c r="H1" s="174"/>
      <c r="I1" s="174"/>
    </row>
    <row r="2" spans="1:6" s="1" customFormat="1" ht="12.75">
      <c r="A2" s="134" t="s">
        <v>10</v>
      </c>
      <c r="B2" s="302" t="str">
        <f>IF(Name=0,"",Name)</f>
        <v>Lohtu</v>
      </c>
      <c r="C2" s="302"/>
      <c r="D2" s="302"/>
      <c r="E2" s="134" t="s">
        <v>5</v>
      </c>
      <c r="F2" s="199">
        <f>currentDate</f>
        <v>37740.90214467593</v>
      </c>
    </row>
    <row r="3" spans="1:6" s="1" customFormat="1" ht="12.75">
      <c r="A3" s="134" t="s">
        <v>92</v>
      </c>
      <c r="B3" s="305" t="str">
        <f>IF(TeamName=0,"",TeamName)</f>
        <v>B</v>
      </c>
      <c r="C3" s="305"/>
      <c r="D3" s="305"/>
      <c r="E3" s="134" t="str">
        <f>IF(Project!C5&lt;&gt;"",Project!C5,"")</f>
        <v>Instructor</v>
      </c>
      <c r="F3" s="230" t="str">
        <f>IF(InstructorName=0,"",InstructorName)</f>
        <v>Inkeri Verkamo</v>
      </c>
    </row>
    <row r="4" spans="1:6" s="1" customFormat="1" ht="12.75">
      <c r="A4" s="134"/>
      <c r="B4" s="229"/>
      <c r="C4" s="229"/>
      <c r="D4" s="229"/>
      <c r="E4" s="134" t="s">
        <v>270</v>
      </c>
      <c r="F4" s="230">
        <f>IF(Cycle=0,"",Cycle)</f>
        <v>2</v>
      </c>
    </row>
    <row r="5" spans="1:9" s="1" customFormat="1" ht="12.75">
      <c r="A5" s="231"/>
      <c r="B5" s="231"/>
      <c r="C5" s="231"/>
      <c r="D5" s="231"/>
      <c r="E5" s="231"/>
      <c r="F5" s="231"/>
      <c r="G5" s="231"/>
      <c r="H5" s="232"/>
      <c r="I5" s="232"/>
    </row>
    <row r="6" spans="1:9" s="78" customFormat="1" ht="24" customHeight="1">
      <c r="A6" s="74" t="s">
        <v>5</v>
      </c>
      <c r="B6" s="75" t="s">
        <v>28</v>
      </c>
      <c r="C6" s="75" t="s">
        <v>24</v>
      </c>
      <c r="D6" s="76" t="s">
        <v>259</v>
      </c>
      <c r="E6" s="76" t="s">
        <v>25</v>
      </c>
      <c r="F6" s="76" t="s">
        <v>26</v>
      </c>
      <c r="G6" s="77" t="s">
        <v>18</v>
      </c>
      <c r="H6" s="75" t="s">
        <v>27</v>
      </c>
      <c r="I6" s="76" t="s">
        <v>22</v>
      </c>
    </row>
    <row r="7" spans="1:9" ht="11.25">
      <c r="A7" s="6">
        <v>37690</v>
      </c>
      <c r="B7" s="25">
        <v>1</v>
      </c>
      <c r="C7" s="79">
        <v>10</v>
      </c>
      <c r="D7" s="57" t="s">
        <v>414</v>
      </c>
      <c r="E7" s="79" t="s">
        <v>40</v>
      </c>
      <c r="F7" s="79" t="s">
        <v>52</v>
      </c>
      <c r="H7" s="25"/>
      <c r="I7" s="81" t="s">
        <v>466</v>
      </c>
    </row>
    <row r="8" spans="1:9" ht="11.25">
      <c r="A8" s="6">
        <v>37690</v>
      </c>
      <c r="B8" s="25">
        <f aca="true" t="shared" si="0" ref="B8:B21">ROW()+1-7</f>
        <v>2</v>
      </c>
      <c r="C8" s="79">
        <v>10</v>
      </c>
      <c r="D8" s="57" t="s">
        <v>414</v>
      </c>
      <c r="E8" s="79" t="s">
        <v>40</v>
      </c>
      <c r="F8" s="79" t="s">
        <v>52</v>
      </c>
      <c r="H8" s="25"/>
      <c r="I8" s="81" t="s">
        <v>467</v>
      </c>
    </row>
    <row r="9" spans="1:9" ht="11.25">
      <c r="A9" s="6">
        <v>37690</v>
      </c>
      <c r="B9" s="25">
        <f t="shared" si="0"/>
        <v>3</v>
      </c>
      <c r="C9" s="79">
        <v>10</v>
      </c>
      <c r="D9" s="57" t="s">
        <v>414</v>
      </c>
      <c r="E9" s="79" t="s">
        <v>40</v>
      </c>
      <c r="F9" s="79" t="s">
        <v>52</v>
      </c>
      <c r="H9" s="25"/>
      <c r="I9" s="81" t="s">
        <v>468</v>
      </c>
    </row>
    <row r="10" spans="1:9" ht="11.25">
      <c r="A10" s="6">
        <v>37690</v>
      </c>
      <c r="B10" s="25">
        <f t="shared" si="0"/>
        <v>4</v>
      </c>
      <c r="C10" s="79">
        <v>10</v>
      </c>
      <c r="D10" s="57" t="s">
        <v>414</v>
      </c>
      <c r="E10" s="79" t="s">
        <v>40</v>
      </c>
      <c r="F10" s="79" t="s">
        <v>52</v>
      </c>
      <c r="H10" s="25"/>
      <c r="I10" s="81" t="s">
        <v>469</v>
      </c>
    </row>
    <row r="11" spans="1:9" ht="11.25">
      <c r="A11" s="6">
        <v>37690</v>
      </c>
      <c r="B11" s="25">
        <f t="shared" si="0"/>
        <v>5</v>
      </c>
      <c r="C11" s="79">
        <v>10</v>
      </c>
      <c r="D11" s="57" t="s">
        <v>414</v>
      </c>
      <c r="E11" s="79" t="s">
        <v>40</v>
      </c>
      <c r="F11" s="79" t="s">
        <v>52</v>
      </c>
      <c r="H11" s="25"/>
      <c r="I11" s="81" t="s">
        <v>470</v>
      </c>
    </row>
    <row r="12" spans="1:9" ht="11.25">
      <c r="A12" s="6">
        <v>37690</v>
      </c>
      <c r="B12" s="25">
        <f t="shared" si="0"/>
        <v>6</v>
      </c>
      <c r="C12" s="79">
        <v>10</v>
      </c>
      <c r="D12" s="57" t="s">
        <v>414</v>
      </c>
      <c r="E12" s="79" t="s">
        <v>40</v>
      </c>
      <c r="F12" s="79" t="s">
        <v>52</v>
      </c>
      <c r="H12" s="25"/>
      <c r="I12" s="81" t="s">
        <v>471</v>
      </c>
    </row>
    <row r="13" spans="1:9" ht="11.25">
      <c r="A13" s="6">
        <v>37690</v>
      </c>
      <c r="B13" s="25">
        <f t="shared" si="0"/>
        <v>7</v>
      </c>
      <c r="C13" s="79">
        <v>10</v>
      </c>
      <c r="D13" s="57" t="s">
        <v>414</v>
      </c>
      <c r="E13" s="79" t="s">
        <v>40</v>
      </c>
      <c r="F13" s="79" t="s">
        <v>52</v>
      </c>
      <c r="H13" s="25"/>
      <c r="I13" s="81" t="s">
        <v>472</v>
      </c>
    </row>
    <row r="14" spans="1:9" ht="11.25">
      <c r="A14" s="6">
        <v>37690</v>
      </c>
      <c r="B14" s="25">
        <f t="shared" si="0"/>
        <v>8</v>
      </c>
      <c r="C14" s="79">
        <v>10</v>
      </c>
      <c r="D14" s="57" t="s">
        <v>414</v>
      </c>
      <c r="E14" s="79" t="s">
        <v>40</v>
      </c>
      <c r="F14" s="79" t="s">
        <v>52</v>
      </c>
      <c r="H14" s="25"/>
      <c r="I14" s="81" t="s">
        <v>473</v>
      </c>
    </row>
    <row r="15" spans="1:9" ht="11.25">
      <c r="A15" s="6">
        <v>37690</v>
      </c>
      <c r="B15" s="25">
        <f t="shared" si="0"/>
        <v>9</v>
      </c>
      <c r="C15" s="79">
        <v>10</v>
      </c>
      <c r="D15" s="57" t="s">
        <v>414</v>
      </c>
      <c r="E15" s="79" t="s">
        <v>40</v>
      </c>
      <c r="F15" s="79" t="s">
        <v>52</v>
      </c>
      <c r="H15" s="25"/>
      <c r="I15" s="81" t="s">
        <v>474</v>
      </c>
    </row>
    <row r="16" spans="1:9" ht="11.25">
      <c r="A16" s="6">
        <v>37690</v>
      </c>
      <c r="B16" s="25">
        <f t="shared" si="0"/>
        <v>10</v>
      </c>
      <c r="C16" s="79">
        <v>10</v>
      </c>
      <c r="D16" s="57" t="s">
        <v>414</v>
      </c>
      <c r="E16" s="79" t="s">
        <v>40</v>
      </c>
      <c r="F16" s="79" t="s">
        <v>52</v>
      </c>
      <c r="H16" s="25"/>
      <c r="I16" s="81" t="s">
        <v>475</v>
      </c>
    </row>
    <row r="17" spans="1:9" ht="11.25">
      <c r="A17" s="6">
        <v>37690</v>
      </c>
      <c r="B17" s="25">
        <f t="shared" si="0"/>
        <v>11</v>
      </c>
      <c r="C17" s="79">
        <v>10</v>
      </c>
      <c r="D17" s="57" t="s">
        <v>414</v>
      </c>
      <c r="E17" s="79" t="s">
        <v>40</v>
      </c>
      <c r="F17" s="79" t="s">
        <v>52</v>
      </c>
      <c r="H17" s="25"/>
      <c r="I17" s="81" t="s">
        <v>476</v>
      </c>
    </row>
    <row r="18" spans="1:9" ht="11.25">
      <c r="A18" s="6">
        <v>37690</v>
      </c>
      <c r="B18" s="25">
        <f t="shared" si="0"/>
        <v>12</v>
      </c>
      <c r="C18" s="79">
        <v>10</v>
      </c>
      <c r="D18" s="57" t="s">
        <v>414</v>
      </c>
      <c r="E18" s="79" t="s">
        <v>40</v>
      </c>
      <c r="F18" s="79" t="s">
        <v>52</v>
      </c>
      <c r="H18" s="25"/>
      <c r="I18" s="81" t="s">
        <v>477</v>
      </c>
    </row>
    <row r="19" spans="1:9" ht="11.25">
      <c r="A19" s="6">
        <v>37690</v>
      </c>
      <c r="B19" s="25">
        <f t="shared" si="0"/>
        <v>13</v>
      </c>
      <c r="C19" s="79">
        <v>10</v>
      </c>
      <c r="D19" s="57" t="s">
        <v>414</v>
      </c>
      <c r="E19" s="79" t="s">
        <v>40</v>
      </c>
      <c r="F19" s="79" t="s">
        <v>52</v>
      </c>
      <c r="H19" s="25"/>
      <c r="I19" s="81" t="s">
        <v>478</v>
      </c>
    </row>
    <row r="20" spans="1:9" ht="11.25">
      <c r="A20" s="6">
        <v>37690</v>
      </c>
      <c r="B20" s="25">
        <f t="shared" si="0"/>
        <v>14</v>
      </c>
      <c r="C20" s="79">
        <v>10</v>
      </c>
      <c r="D20" s="57" t="s">
        <v>414</v>
      </c>
      <c r="E20" s="79" t="s">
        <v>40</v>
      </c>
      <c r="F20" s="79" t="s">
        <v>52</v>
      </c>
      <c r="H20" s="25"/>
      <c r="I20" s="81" t="s">
        <v>479</v>
      </c>
    </row>
    <row r="21" spans="1:9" ht="11.25">
      <c r="A21" s="6">
        <v>37690</v>
      </c>
      <c r="B21" s="25">
        <f t="shared" si="0"/>
        <v>15</v>
      </c>
      <c r="C21" s="79">
        <v>10</v>
      </c>
      <c r="D21" s="57" t="s">
        <v>414</v>
      </c>
      <c r="E21" s="79" t="s">
        <v>40</v>
      </c>
      <c r="F21" s="79" t="s">
        <v>52</v>
      </c>
      <c r="H21" s="25"/>
      <c r="I21" s="81" t="s">
        <v>480</v>
      </c>
    </row>
    <row r="22" spans="1:9" ht="11.25">
      <c r="A22" s="6">
        <v>37703</v>
      </c>
      <c r="B22" s="25">
        <f aca="true" t="shared" si="1" ref="B22:B28">ROW()+1-7</f>
        <v>16</v>
      </c>
      <c r="C22" s="79">
        <v>80</v>
      </c>
      <c r="D22" s="57" t="s">
        <v>417</v>
      </c>
      <c r="E22" s="79" t="s">
        <v>54</v>
      </c>
      <c r="F22" s="79" t="s">
        <v>57</v>
      </c>
      <c r="H22" s="25"/>
      <c r="I22" s="81" t="s">
        <v>504</v>
      </c>
    </row>
    <row r="23" spans="1:9" ht="11.25">
      <c r="A23" s="6">
        <v>37703</v>
      </c>
      <c r="B23" s="25">
        <f t="shared" si="1"/>
        <v>17</v>
      </c>
      <c r="C23" s="79">
        <v>80</v>
      </c>
      <c r="D23" s="57" t="s">
        <v>417</v>
      </c>
      <c r="E23" s="79" t="s">
        <v>54</v>
      </c>
      <c r="F23" s="79" t="s">
        <v>57</v>
      </c>
      <c r="H23" s="25"/>
      <c r="I23" s="81" t="s">
        <v>504</v>
      </c>
    </row>
    <row r="24" spans="1:9" ht="11.25">
      <c r="A24" s="6">
        <v>37703</v>
      </c>
      <c r="B24" s="25">
        <f t="shared" si="1"/>
        <v>18</v>
      </c>
      <c r="C24" s="79">
        <v>80</v>
      </c>
      <c r="D24" s="57" t="s">
        <v>417</v>
      </c>
      <c r="E24" s="79" t="s">
        <v>54</v>
      </c>
      <c r="F24" s="79" t="s">
        <v>57</v>
      </c>
      <c r="H24" s="25"/>
      <c r="I24" s="81" t="s">
        <v>504</v>
      </c>
    </row>
    <row r="25" spans="1:9" ht="11.25">
      <c r="A25" s="6">
        <v>37703</v>
      </c>
      <c r="B25" s="25">
        <f t="shared" si="1"/>
        <v>19</v>
      </c>
      <c r="C25" s="79">
        <v>80</v>
      </c>
      <c r="D25" s="57" t="s">
        <v>417</v>
      </c>
      <c r="E25" s="79" t="s">
        <v>54</v>
      </c>
      <c r="F25" s="79" t="s">
        <v>57</v>
      </c>
      <c r="H25" s="25"/>
      <c r="I25" s="81" t="s">
        <v>503</v>
      </c>
    </row>
    <row r="26" spans="1:9" ht="11.25">
      <c r="A26" s="6">
        <v>37703</v>
      </c>
      <c r="B26" s="25">
        <f t="shared" si="1"/>
        <v>20</v>
      </c>
      <c r="C26" s="79">
        <v>80</v>
      </c>
      <c r="D26" s="57" t="s">
        <v>417</v>
      </c>
      <c r="E26" s="79" t="s">
        <v>54</v>
      </c>
      <c r="F26" s="79" t="s">
        <v>57</v>
      </c>
      <c r="H26" s="25"/>
      <c r="I26" s="81" t="s">
        <v>500</v>
      </c>
    </row>
    <row r="27" spans="1:9" ht="11.25">
      <c r="A27" s="6">
        <v>37703</v>
      </c>
      <c r="B27" s="25">
        <f t="shared" si="1"/>
        <v>21</v>
      </c>
      <c r="C27" s="79">
        <v>80</v>
      </c>
      <c r="D27" s="57" t="s">
        <v>417</v>
      </c>
      <c r="E27" s="79" t="s">
        <v>54</v>
      </c>
      <c r="F27" s="79" t="s">
        <v>57</v>
      </c>
      <c r="H27" s="25"/>
      <c r="I27" s="81" t="s">
        <v>502</v>
      </c>
    </row>
    <row r="28" spans="1:9" ht="11.25">
      <c r="A28" s="6">
        <v>37703</v>
      </c>
      <c r="B28" s="25">
        <f t="shared" si="1"/>
        <v>22</v>
      </c>
      <c r="C28" s="79">
        <v>80</v>
      </c>
      <c r="D28" s="57" t="s">
        <v>417</v>
      </c>
      <c r="E28" s="79" t="s">
        <v>54</v>
      </c>
      <c r="F28" s="79" t="s">
        <v>57</v>
      </c>
      <c r="H28" s="25"/>
      <c r="I28" s="81" t="s">
        <v>501</v>
      </c>
    </row>
    <row r="29" spans="1:9" ht="11.25">
      <c r="A29" s="6">
        <v>37706</v>
      </c>
      <c r="B29" s="25">
        <f>ROW()+1-7</f>
        <v>23</v>
      </c>
      <c r="C29" s="79">
        <v>40</v>
      </c>
      <c r="D29" s="57" t="s">
        <v>417</v>
      </c>
      <c r="E29" s="79" t="s">
        <v>54</v>
      </c>
      <c r="F29" s="79" t="s">
        <v>54</v>
      </c>
      <c r="H29" s="25"/>
      <c r="I29" s="81" t="s">
        <v>505</v>
      </c>
    </row>
    <row r="30" spans="1:9" ht="11.25">
      <c r="A30" s="6">
        <v>37706</v>
      </c>
      <c r="B30" s="25">
        <f>ROW()+1-7</f>
        <v>24</v>
      </c>
      <c r="C30" s="79">
        <v>40</v>
      </c>
      <c r="D30" s="57" t="s">
        <v>417</v>
      </c>
      <c r="E30" s="79" t="s">
        <v>54</v>
      </c>
      <c r="F30" s="79" t="s">
        <v>54</v>
      </c>
      <c r="H30" s="25"/>
      <c r="I30" s="81" t="s">
        <v>506</v>
      </c>
    </row>
    <row r="31" spans="1:9" ht="11.25">
      <c r="A31" s="6">
        <v>37697</v>
      </c>
      <c r="B31" s="25">
        <v>25</v>
      </c>
      <c r="C31" s="79">
        <v>10</v>
      </c>
      <c r="D31" s="57" t="s">
        <v>414</v>
      </c>
      <c r="E31" s="79" t="s">
        <v>40</v>
      </c>
      <c r="F31" s="79" t="s">
        <v>52</v>
      </c>
      <c r="H31" s="25"/>
      <c r="I31" s="81" t="s">
        <v>526</v>
      </c>
    </row>
    <row r="32" spans="1:9" ht="11.25">
      <c r="A32" s="6">
        <v>37697</v>
      </c>
      <c r="B32" s="25">
        <v>26</v>
      </c>
      <c r="C32" s="79">
        <v>10</v>
      </c>
      <c r="D32" s="57" t="s">
        <v>414</v>
      </c>
      <c r="E32" s="79" t="s">
        <v>40</v>
      </c>
      <c r="F32" s="79" t="s">
        <v>52</v>
      </c>
      <c r="H32" s="25"/>
      <c r="I32" s="81" t="s">
        <v>527</v>
      </c>
    </row>
    <row r="33" spans="1:9" ht="11.25">
      <c r="A33" s="6">
        <v>37697</v>
      </c>
      <c r="B33" s="25">
        <v>27</v>
      </c>
      <c r="C33" s="79">
        <v>10</v>
      </c>
      <c r="D33" s="57" t="s">
        <v>414</v>
      </c>
      <c r="E33" s="79" t="s">
        <v>40</v>
      </c>
      <c r="F33" s="79" t="s">
        <v>52</v>
      </c>
      <c r="H33" s="25"/>
      <c r="I33" s="81" t="s">
        <v>528</v>
      </c>
    </row>
    <row r="34" spans="1:9" ht="11.25">
      <c r="A34" s="6">
        <v>37697</v>
      </c>
      <c r="B34" s="25">
        <v>28</v>
      </c>
      <c r="C34" s="79">
        <v>10</v>
      </c>
      <c r="D34" s="57" t="s">
        <v>414</v>
      </c>
      <c r="E34" s="79" t="s">
        <v>40</v>
      </c>
      <c r="F34" s="79" t="s">
        <v>52</v>
      </c>
      <c r="H34" s="25"/>
      <c r="I34" s="81" t="s">
        <v>529</v>
      </c>
    </row>
    <row r="35" spans="1:9" ht="11.25">
      <c r="A35" s="6">
        <v>37697</v>
      </c>
      <c r="B35" s="25">
        <v>29</v>
      </c>
      <c r="C35" s="79">
        <v>10</v>
      </c>
      <c r="D35" s="57" t="s">
        <v>414</v>
      </c>
      <c r="E35" s="79" t="s">
        <v>40</v>
      </c>
      <c r="F35" s="79" t="s">
        <v>52</v>
      </c>
      <c r="H35" s="25"/>
      <c r="I35" s="81" t="s">
        <v>531</v>
      </c>
    </row>
    <row r="36" spans="1:9" ht="11.25">
      <c r="A36" s="6">
        <v>37697</v>
      </c>
      <c r="B36" s="25">
        <v>30</v>
      </c>
      <c r="C36" s="79">
        <v>10</v>
      </c>
      <c r="D36" s="57" t="s">
        <v>414</v>
      </c>
      <c r="E36" s="79" t="s">
        <v>40</v>
      </c>
      <c r="F36" s="79" t="s">
        <v>52</v>
      </c>
      <c r="H36" s="25"/>
      <c r="I36" s="81" t="s">
        <v>530</v>
      </c>
    </row>
    <row r="37" spans="1:9" ht="11.25">
      <c r="A37" s="6">
        <v>37697</v>
      </c>
      <c r="B37" s="25">
        <v>31</v>
      </c>
      <c r="C37" s="79">
        <v>10</v>
      </c>
      <c r="D37" s="57" t="s">
        <v>414</v>
      </c>
      <c r="E37" s="79" t="s">
        <v>40</v>
      </c>
      <c r="F37" s="79" t="s">
        <v>52</v>
      </c>
      <c r="H37" s="25"/>
      <c r="I37" s="81" t="s">
        <v>532</v>
      </c>
    </row>
    <row r="38" spans="1:9" ht="11.25">
      <c r="A38" s="6">
        <v>37697</v>
      </c>
      <c r="B38" s="25">
        <v>32</v>
      </c>
      <c r="C38" s="79">
        <v>10</v>
      </c>
      <c r="D38" s="57" t="s">
        <v>414</v>
      </c>
      <c r="E38" s="79" t="s">
        <v>40</v>
      </c>
      <c r="F38" s="79" t="s">
        <v>52</v>
      </c>
      <c r="H38" s="25"/>
      <c r="I38" s="81" t="s">
        <v>533</v>
      </c>
    </row>
    <row r="39" spans="1:9" ht="11.25">
      <c r="A39" s="6">
        <v>37697</v>
      </c>
      <c r="B39" s="25">
        <v>33</v>
      </c>
      <c r="C39" s="79">
        <v>10</v>
      </c>
      <c r="D39" s="57" t="s">
        <v>414</v>
      </c>
      <c r="E39" s="79" t="s">
        <v>40</v>
      </c>
      <c r="F39" s="79" t="s">
        <v>52</v>
      </c>
      <c r="H39" s="25"/>
      <c r="I39" s="81" t="s">
        <v>534</v>
      </c>
    </row>
    <row r="40" spans="1:9" ht="11.25">
      <c r="A40" s="6">
        <v>37697</v>
      </c>
      <c r="B40" s="25">
        <v>34</v>
      </c>
      <c r="C40" s="79">
        <v>10</v>
      </c>
      <c r="D40" s="57" t="s">
        <v>414</v>
      </c>
      <c r="E40" s="79" t="s">
        <v>40</v>
      </c>
      <c r="F40" s="79" t="s">
        <v>52</v>
      </c>
      <c r="H40" s="25"/>
      <c r="I40" s="81" t="s">
        <v>535</v>
      </c>
    </row>
    <row r="41" spans="1:9" ht="11.25">
      <c r="A41" s="6">
        <v>37697</v>
      </c>
      <c r="B41" s="25">
        <v>35</v>
      </c>
      <c r="C41" s="79">
        <v>10</v>
      </c>
      <c r="D41" s="57" t="s">
        <v>414</v>
      </c>
      <c r="E41" s="79" t="s">
        <v>40</v>
      </c>
      <c r="F41" s="79" t="s">
        <v>52</v>
      </c>
      <c r="H41" s="25"/>
      <c r="I41" s="81" t="s">
        <v>536</v>
      </c>
    </row>
    <row r="42" spans="1:9" ht="11.25">
      <c r="A42" s="6">
        <v>37697</v>
      </c>
      <c r="B42" s="25">
        <v>36</v>
      </c>
      <c r="C42" s="79">
        <v>10</v>
      </c>
      <c r="D42" s="57" t="s">
        <v>414</v>
      </c>
      <c r="E42" s="79" t="s">
        <v>40</v>
      </c>
      <c r="F42" s="79" t="s">
        <v>52</v>
      </c>
      <c r="H42" s="25"/>
      <c r="I42" s="81" t="s">
        <v>537</v>
      </c>
    </row>
    <row r="43" spans="1:9" ht="11.25">
      <c r="A43" s="6">
        <v>37697</v>
      </c>
      <c r="B43" s="25">
        <v>37</v>
      </c>
      <c r="C43" s="79">
        <v>10</v>
      </c>
      <c r="D43" s="57" t="s">
        <v>414</v>
      </c>
      <c r="E43" s="79" t="s">
        <v>40</v>
      </c>
      <c r="F43" s="79" t="s">
        <v>52</v>
      </c>
      <c r="H43" s="25"/>
      <c r="I43" s="81" t="s">
        <v>538</v>
      </c>
    </row>
    <row r="44" spans="1:8" ht="11.25">
      <c r="A44" s="6"/>
      <c r="B44" s="25"/>
      <c r="C44" s="79"/>
      <c r="D44" s="57"/>
      <c r="E44" s="79"/>
      <c r="F44" s="79"/>
      <c r="H44" s="25"/>
    </row>
    <row r="45" spans="1:8" ht="11.25">
      <c r="A45" s="6"/>
      <c r="B45" s="25"/>
      <c r="C45" s="79"/>
      <c r="D45" s="57"/>
      <c r="E45" s="79"/>
      <c r="F45" s="79"/>
      <c r="H45" s="25"/>
    </row>
    <row r="46" spans="1:8" ht="11.25">
      <c r="A46" s="6"/>
      <c r="B46" s="25"/>
      <c r="C46" s="79"/>
      <c r="D46" s="57"/>
      <c r="E46" s="79"/>
      <c r="F46" s="79"/>
      <c r="H46" s="25"/>
    </row>
    <row r="47" spans="1:8" ht="11.25">
      <c r="A47" s="6"/>
      <c r="B47" s="25"/>
      <c r="C47" s="79"/>
      <c r="D47" s="57"/>
      <c r="E47" s="79"/>
      <c r="F47" s="79"/>
      <c r="H47" s="25"/>
    </row>
    <row r="48" spans="1:8" ht="11.25">
      <c r="A48" s="6"/>
      <c r="B48" s="25"/>
      <c r="C48" s="79"/>
      <c r="D48" s="57"/>
      <c r="E48" s="79"/>
      <c r="F48" s="79"/>
      <c r="H48" s="25"/>
    </row>
    <row r="49" spans="1:8" ht="11.25">
      <c r="A49" s="6"/>
      <c r="B49" s="25"/>
      <c r="C49" s="79"/>
      <c r="D49" s="57"/>
      <c r="E49" s="79"/>
      <c r="F49" s="79"/>
      <c r="H49" s="25"/>
    </row>
    <row r="50" spans="1:8" ht="11.25">
      <c r="A50" s="6"/>
      <c r="B50" s="25"/>
      <c r="C50" s="79"/>
      <c r="D50" s="57"/>
      <c r="E50" s="79"/>
      <c r="F50" s="79"/>
      <c r="H50" s="25"/>
    </row>
    <row r="51" spans="1:8" ht="11.25">
      <c r="A51" s="6"/>
      <c r="B51" s="25"/>
      <c r="C51" s="79"/>
      <c r="D51" s="57"/>
      <c r="E51" s="79"/>
      <c r="F51" s="79"/>
      <c r="H51" s="25"/>
    </row>
    <row r="52" spans="1:8" ht="11.25">
      <c r="A52" s="6"/>
      <c r="B52" s="25"/>
      <c r="C52" s="79"/>
      <c r="D52" s="57"/>
      <c r="E52" s="79"/>
      <c r="F52" s="79"/>
      <c r="H52" s="25"/>
    </row>
    <row r="53" spans="1:8" ht="11.25">
      <c r="A53" s="6"/>
      <c r="B53" s="25"/>
      <c r="C53" s="79"/>
      <c r="D53" s="57"/>
      <c r="E53" s="79"/>
      <c r="F53" s="79"/>
      <c r="H53" s="25"/>
    </row>
    <row r="54" spans="1:8" ht="11.25">
      <c r="A54" s="6"/>
      <c r="B54" s="25"/>
      <c r="C54" s="79"/>
      <c r="D54" s="57"/>
      <c r="E54" s="79"/>
      <c r="F54" s="79"/>
      <c r="H54" s="25"/>
    </row>
    <row r="55" spans="1:8" ht="11.25">
      <c r="A55" s="6"/>
      <c r="B55" s="25"/>
      <c r="C55" s="79"/>
      <c r="D55" s="57"/>
      <c r="E55" s="79"/>
      <c r="F55" s="79"/>
      <c r="H55" s="25"/>
    </row>
    <row r="56" spans="1:8" ht="11.25">
      <c r="A56" s="6"/>
      <c r="B56" s="25"/>
      <c r="C56" s="79"/>
      <c r="D56" s="57"/>
      <c r="E56" s="79"/>
      <c r="F56" s="79"/>
      <c r="H56" s="25"/>
    </row>
    <row r="57" spans="1:8" ht="11.25">
      <c r="A57" s="6"/>
      <c r="B57" s="25"/>
      <c r="C57" s="79"/>
      <c r="D57" s="57"/>
      <c r="E57" s="79"/>
      <c r="F57" s="79"/>
      <c r="H57" s="25"/>
    </row>
    <row r="58" spans="1:8" ht="11.25">
      <c r="A58" s="6"/>
      <c r="B58" s="25"/>
      <c r="C58" s="79"/>
      <c r="D58" s="57"/>
      <c r="E58" s="79"/>
      <c r="F58" s="79"/>
      <c r="H58" s="25"/>
    </row>
    <row r="59" spans="1:8" ht="11.25">
      <c r="A59" s="6"/>
      <c r="B59" s="25"/>
      <c r="C59" s="79"/>
      <c r="D59" s="57"/>
      <c r="E59" s="79"/>
      <c r="F59" s="79"/>
      <c r="H59" s="25"/>
    </row>
    <row r="60" spans="1:8" ht="11.25">
      <c r="A60" s="6"/>
      <c r="B60" s="25"/>
      <c r="C60" s="79"/>
      <c r="D60" s="57"/>
      <c r="E60" s="79"/>
      <c r="F60" s="79"/>
      <c r="H60" s="25"/>
    </row>
    <row r="61" spans="1:8" ht="11.25">
      <c r="A61" s="6"/>
      <c r="B61" s="25"/>
      <c r="C61" s="79"/>
      <c r="D61" s="57"/>
      <c r="E61" s="79"/>
      <c r="F61" s="79"/>
      <c r="H61" s="25"/>
    </row>
    <row r="62" spans="1:8" ht="11.25">
      <c r="A62" s="6"/>
      <c r="B62" s="25"/>
      <c r="C62" s="79"/>
      <c r="D62" s="57"/>
      <c r="E62" s="79"/>
      <c r="F62" s="79"/>
      <c r="H62" s="25"/>
    </row>
    <row r="63" spans="1:8" ht="11.25">
      <c r="A63" s="6"/>
      <c r="B63" s="25"/>
      <c r="C63" s="79"/>
      <c r="D63" s="57"/>
      <c r="E63" s="79"/>
      <c r="F63" s="79"/>
      <c r="H63" s="25"/>
    </row>
    <row r="64" spans="1:8" ht="11.25">
      <c r="A64" s="6"/>
      <c r="B64" s="25"/>
      <c r="C64" s="79"/>
      <c r="D64" s="57"/>
      <c r="E64" s="79"/>
      <c r="F64" s="79"/>
      <c r="H64" s="25"/>
    </row>
    <row r="65" spans="1:8" ht="11.25">
      <c r="A65" s="6"/>
      <c r="B65" s="25"/>
      <c r="C65" s="79"/>
      <c r="D65" s="57"/>
      <c r="E65" s="79"/>
      <c r="F65" s="79"/>
      <c r="H65" s="25"/>
    </row>
    <row r="66" spans="1:8" ht="11.25">
      <c r="A66" s="6"/>
      <c r="B66" s="25"/>
      <c r="C66" s="79"/>
      <c r="D66" s="57"/>
      <c r="E66" s="79"/>
      <c r="F66" s="79"/>
      <c r="H66" s="25"/>
    </row>
    <row r="67" spans="1:8" ht="11.25">
      <c r="A67" s="6"/>
      <c r="B67" s="25"/>
      <c r="C67" s="79"/>
      <c r="D67" s="57"/>
      <c r="E67" s="79"/>
      <c r="F67" s="79"/>
      <c r="H67" s="25"/>
    </row>
    <row r="68" spans="1:8" ht="11.25">
      <c r="A68" s="6"/>
      <c r="B68" s="25"/>
      <c r="C68" s="79"/>
      <c r="D68" s="57"/>
      <c r="E68" s="79"/>
      <c r="F68" s="79"/>
      <c r="H68" s="25"/>
    </row>
    <row r="69" spans="1:8" ht="11.25">
      <c r="A69" s="6"/>
      <c r="B69" s="25"/>
      <c r="C69" s="79"/>
      <c r="D69" s="57"/>
      <c r="E69" s="79"/>
      <c r="F69" s="79"/>
      <c r="H69" s="25"/>
    </row>
    <row r="70" spans="1:8" ht="11.25">
      <c r="A70" s="6"/>
      <c r="B70" s="25"/>
      <c r="C70" s="79"/>
      <c r="D70" s="57"/>
      <c r="E70" s="79"/>
      <c r="F70" s="79"/>
      <c r="H70" s="25"/>
    </row>
    <row r="71" spans="1:8" ht="11.25">
      <c r="A71" s="6"/>
      <c r="B71" s="25"/>
      <c r="C71" s="79"/>
      <c r="D71" s="57"/>
      <c r="E71" s="79"/>
      <c r="F71" s="79"/>
      <c r="H71" s="25"/>
    </row>
    <row r="72" spans="1:8" ht="11.25">
      <c r="A72" s="6"/>
      <c r="B72" s="25"/>
      <c r="C72" s="79"/>
      <c r="D72" s="57"/>
      <c r="E72" s="79"/>
      <c r="F72" s="79"/>
      <c r="H72" s="25"/>
    </row>
    <row r="73" spans="1:8" ht="11.25">
      <c r="A73" s="6"/>
      <c r="B73" s="25"/>
      <c r="C73" s="79"/>
      <c r="D73" s="57"/>
      <c r="E73" s="79"/>
      <c r="F73" s="79"/>
      <c r="H73" s="25"/>
    </row>
    <row r="74" spans="1:8" ht="11.25">
      <c r="A74" s="6"/>
      <c r="B74" s="25"/>
      <c r="C74" s="79"/>
      <c r="D74" s="57"/>
      <c r="E74" s="79"/>
      <c r="F74" s="79"/>
      <c r="H74" s="25"/>
    </row>
    <row r="75" spans="1:8" ht="11.25">
      <c r="A75" s="6"/>
      <c r="B75" s="25"/>
      <c r="C75" s="79"/>
      <c r="D75" s="57"/>
      <c r="E75" s="79"/>
      <c r="F75" s="79"/>
      <c r="H75" s="25"/>
    </row>
    <row r="76" spans="1:8" ht="11.25">
      <c r="A76" s="6"/>
      <c r="B76" s="25"/>
      <c r="C76" s="79"/>
      <c r="D76" s="57"/>
      <c r="E76" s="79"/>
      <c r="F76" s="79"/>
      <c r="H76" s="25"/>
    </row>
    <row r="77" spans="1:8" ht="11.25">
      <c r="A77" s="6"/>
      <c r="B77" s="25"/>
      <c r="C77" s="79"/>
      <c r="D77" s="57"/>
      <c r="E77" s="79"/>
      <c r="F77" s="79"/>
      <c r="H77" s="25"/>
    </row>
    <row r="78" spans="1:8" ht="11.25">
      <c r="A78" s="6"/>
      <c r="B78" s="25"/>
      <c r="C78" s="79"/>
      <c r="D78" s="57"/>
      <c r="E78" s="79"/>
      <c r="F78" s="79"/>
      <c r="H78" s="25"/>
    </row>
    <row r="79" spans="1:8" ht="11.25">
      <c r="A79" s="6"/>
      <c r="B79" s="25"/>
      <c r="C79" s="79"/>
      <c r="D79" s="57"/>
      <c r="E79" s="79"/>
      <c r="F79" s="79"/>
      <c r="H79" s="25"/>
    </row>
    <row r="80" spans="1:8" ht="11.25">
      <c r="A80" s="6"/>
      <c r="B80" s="25"/>
      <c r="C80" s="79"/>
      <c r="D80" s="57"/>
      <c r="E80" s="79"/>
      <c r="F80" s="79"/>
      <c r="H80" s="25"/>
    </row>
    <row r="81" spans="1:6" ht="11.25">
      <c r="A81" s="6"/>
      <c r="B81" s="25"/>
      <c r="C81" s="79"/>
      <c r="D81" s="57"/>
      <c r="E81" s="79"/>
      <c r="F81" s="79"/>
    </row>
    <row r="82" spans="1:6" ht="11.25">
      <c r="A82" s="6"/>
      <c r="B82" s="25"/>
      <c r="C82" s="79"/>
      <c r="D82" s="57"/>
      <c r="E82" s="79"/>
      <c r="F82" s="79"/>
    </row>
    <row r="83" spans="1:6" ht="11.25">
      <c r="A83" s="6"/>
      <c r="B83" s="25"/>
      <c r="C83" s="79"/>
      <c r="D83" s="57"/>
      <c r="E83" s="79"/>
      <c r="F83" s="79"/>
    </row>
    <row r="84" spans="1:6" ht="11.25">
      <c r="A84" s="6"/>
      <c r="B84" s="25"/>
      <c r="C84" s="79"/>
      <c r="D84" s="57"/>
      <c r="E84" s="79"/>
      <c r="F84" s="79"/>
    </row>
    <row r="85" spans="1:6" ht="11.25">
      <c r="A85" s="6"/>
      <c r="B85" s="25"/>
      <c r="C85" s="79"/>
      <c r="D85" s="57"/>
      <c r="E85" s="79"/>
      <c r="F85" s="79"/>
    </row>
    <row r="86" spans="1:6" ht="11.25">
      <c r="A86" s="6"/>
      <c r="B86" s="25"/>
      <c r="C86" s="79"/>
      <c r="D86" s="57"/>
      <c r="E86" s="79"/>
      <c r="F86" s="79"/>
    </row>
    <row r="87" spans="1:6" ht="11.25">
      <c r="A87" s="6"/>
      <c r="B87" s="25"/>
      <c r="C87" s="79"/>
      <c r="D87" s="57"/>
      <c r="E87" s="79"/>
      <c r="F87" s="79"/>
    </row>
    <row r="88" spans="1:6" ht="11.25">
      <c r="A88" s="6"/>
      <c r="B88" s="25"/>
      <c r="C88" s="79"/>
      <c r="D88" s="57"/>
      <c r="E88" s="79"/>
      <c r="F88" s="79"/>
    </row>
    <row r="89" spans="1:6" ht="11.25">
      <c r="A89" s="6"/>
      <c r="B89" s="25"/>
      <c r="C89" s="79"/>
      <c r="D89" s="57"/>
      <c r="E89" s="79"/>
      <c r="F89" s="79"/>
    </row>
    <row r="90" spans="1:6" ht="11.25">
      <c r="A90" s="6"/>
      <c r="B90" s="25"/>
      <c r="C90" s="79"/>
      <c r="D90" s="57"/>
      <c r="E90" s="79"/>
      <c r="F90" s="79"/>
    </row>
    <row r="91" spans="1:6" ht="11.25">
      <c r="A91" s="6"/>
      <c r="B91" s="25"/>
      <c r="C91" s="79"/>
      <c r="D91" s="57"/>
      <c r="E91" s="79"/>
      <c r="F91" s="79"/>
    </row>
    <row r="92" spans="1:6" ht="11.25">
      <c r="A92" s="6"/>
      <c r="B92" s="25"/>
      <c r="C92" s="79"/>
      <c r="D92" s="57"/>
      <c r="E92" s="79"/>
      <c r="F92" s="79"/>
    </row>
    <row r="93" spans="1:6" ht="11.25">
      <c r="A93" s="6"/>
      <c r="B93" s="25"/>
      <c r="C93" s="79"/>
      <c r="D93" s="57"/>
      <c r="E93" s="79"/>
      <c r="F93" s="79"/>
    </row>
    <row r="94" spans="1:6" ht="11.25">
      <c r="A94" s="6"/>
      <c r="B94" s="25"/>
      <c r="C94" s="79"/>
      <c r="D94" s="57"/>
      <c r="E94" s="79"/>
      <c r="F94" s="79"/>
    </row>
    <row r="95" spans="1:6" ht="11.25">
      <c r="A95" s="6"/>
      <c r="B95" s="25"/>
      <c r="C95" s="79"/>
      <c r="D95" s="57"/>
      <c r="E95" s="79"/>
      <c r="F95" s="79"/>
    </row>
    <row r="96" spans="1:6" ht="11.25">
      <c r="A96" s="6"/>
      <c r="B96" s="25"/>
      <c r="C96" s="79"/>
      <c r="D96" s="57"/>
      <c r="E96" s="79"/>
      <c r="F96" s="79"/>
    </row>
    <row r="97" spans="1:6" ht="11.25">
      <c r="A97" s="6"/>
      <c r="B97" s="25"/>
      <c r="C97" s="79"/>
      <c r="D97" s="57"/>
      <c r="E97" s="79"/>
      <c r="F97" s="79"/>
    </row>
    <row r="98" spans="1:6" ht="11.25">
      <c r="A98" s="6"/>
      <c r="B98" s="25"/>
      <c r="C98" s="79"/>
      <c r="D98" s="57"/>
      <c r="E98" s="79"/>
      <c r="F98" s="79"/>
    </row>
    <row r="99" spans="1:6" ht="11.25">
      <c r="A99" s="6"/>
      <c r="B99" s="25"/>
      <c r="C99" s="79"/>
      <c r="D99" s="57"/>
      <c r="E99" s="79"/>
      <c r="F99" s="79"/>
    </row>
    <row r="100" spans="1:6" ht="11.25">
      <c r="A100" s="6"/>
      <c r="B100" s="25"/>
      <c r="C100" s="79"/>
      <c r="D100" s="57"/>
      <c r="E100" s="79"/>
      <c r="F100" s="79"/>
    </row>
    <row r="101" spans="1:6" ht="11.25">
      <c r="A101" s="6"/>
      <c r="B101" s="25"/>
      <c r="C101" s="79"/>
      <c r="D101" s="57"/>
      <c r="E101" s="79"/>
      <c r="F101" s="79"/>
    </row>
    <row r="102" spans="1:6" ht="11.25">
      <c r="A102" s="6"/>
      <c r="B102" s="25"/>
      <c r="C102" s="79"/>
      <c r="D102" s="57"/>
      <c r="E102" s="79"/>
      <c r="F102" s="79"/>
    </row>
    <row r="103" spans="1:6" ht="11.25">
      <c r="A103" s="6"/>
      <c r="B103" s="25"/>
      <c r="C103" s="79"/>
      <c r="D103" s="57"/>
      <c r="E103" s="79"/>
      <c r="F103" s="79"/>
    </row>
    <row r="104" spans="1:6" ht="11.25">
      <c r="A104" s="6"/>
      <c r="B104" s="25"/>
      <c r="C104" s="79"/>
      <c r="D104" s="57"/>
      <c r="E104" s="79"/>
      <c r="F104" s="79"/>
    </row>
    <row r="105" spans="1:6" ht="11.25">
      <c r="A105" s="6"/>
      <c r="B105" s="25"/>
      <c r="C105" s="79"/>
      <c r="D105" s="57"/>
      <c r="E105" s="79"/>
      <c r="F105" s="79"/>
    </row>
    <row r="106" spans="1:6" ht="11.25">
      <c r="A106" s="6"/>
      <c r="B106" s="25"/>
      <c r="C106" s="79"/>
      <c r="D106" s="57"/>
      <c r="E106" s="79"/>
      <c r="F106" s="79"/>
    </row>
    <row r="107" spans="1:6" ht="11.25">
      <c r="A107" s="6"/>
      <c r="B107" s="25"/>
      <c r="C107" s="79"/>
      <c r="D107" s="57"/>
      <c r="E107" s="79"/>
      <c r="F107" s="79"/>
    </row>
    <row r="108" spans="1:6" ht="11.25">
      <c r="A108" s="6"/>
      <c r="B108" s="25"/>
      <c r="C108" s="79"/>
      <c r="D108" s="57"/>
      <c r="E108" s="79"/>
      <c r="F108" s="79"/>
    </row>
    <row r="109" spans="1:6" ht="11.25">
      <c r="A109" s="6"/>
      <c r="B109" s="25"/>
      <c r="C109" s="79"/>
      <c r="D109" s="57"/>
      <c r="E109" s="79"/>
      <c r="F109" s="79"/>
    </row>
    <row r="110" spans="1:6" ht="11.25">
      <c r="A110" s="6"/>
      <c r="B110" s="25"/>
      <c r="C110" s="79"/>
      <c r="D110" s="57"/>
      <c r="E110" s="79"/>
      <c r="F110" s="79"/>
    </row>
    <row r="111" spans="1:6" ht="11.25">
      <c r="A111" s="6"/>
      <c r="B111" s="25"/>
      <c r="C111" s="79"/>
      <c r="D111" s="57"/>
      <c r="E111" s="79"/>
      <c r="F111" s="79"/>
    </row>
    <row r="112" spans="1:6" ht="11.25">
      <c r="A112" s="6"/>
      <c r="B112" s="25"/>
      <c r="C112" s="79"/>
      <c r="D112" s="57"/>
      <c r="E112" s="79"/>
      <c r="F112" s="79"/>
    </row>
    <row r="113" spans="1:6" ht="11.25">
      <c r="A113" s="6"/>
      <c r="B113" s="25"/>
      <c r="C113" s="79"/>
      <c r="D113" s="57"/>
      <c r="E113" s="79"/>
      <c r="F113" s="79"/>
    </row>
    <row r="114" spans="1:6" ht="11.25">
      <c r="A114" s="6"/>
      <c r="B114" s="25"/>
      <c r="C114" s="79"/>
      <c r="D114" s="57"/>
      <c r="E114" s="79"/>
      <c r="F114" s="79"/>
    </row>
    <row r="115" spans="1:6" ht="11.25">
      <c r="A115" s="6"/>
      <c r="B115" s="25"/>
      <c r="C115" s="79"/>
      <c r="D115" s="57"/>
      <c r="E115" s="79"/>
      <c r="F115" s="79"/>
    </row>
    <row r="116" spans="1:6" ht="11.25">
      <c r="A116" s="6"/>
      <c r="B116" s="25"/>
      <c r="C116" s="79"/>
      <c r="D116" s="57"/>
      <c r="E116" s="79"/>
      <c r="F116" s="79"/>
    </row>
    <row r="117" spans="1:6" ht="11.25">
      <c r="A117" s="6"/>
      <c r="B117" s="25"/>
      <c r="C117" s="79"/>
      <c r="D117" s="57"/>
      <c r="E117" s="79"/>
      <c r="F117" s="79"/>
    </row>
    <row r="118" spans="1:6" ht="11.25">
      <c r="A118" s="6"/>
      <c r="B118" s="25"/>
      <c r="C118" s="79"/>
      <c r="D118" s="57"/>
      <c r="E118" s="79"/>
      <c r="F118" s="79"/>
    </row>
    <row r="119" spans="1:6" ht="11.25">
      <c r="A119" s="6"/>
      <c r="B119" s="25"/>
      <c r="C119" s="79"/>
      <c r="D119" s="57"/>
      <c r="E119" s="79"/>
      <c r="F119" s="79"/>
    </row>
    <row r="120" spans="1:6" ht="11.25">
      <c r="A120" s="6"/>
      <c r="B120" s="25"/>
      <c r="C120" s="79"/>
      <c r="D120" s="57"/>
      <c r="E120" s="79"/>
      <c r="F120" s="79"/>
    </row>
    <row r="121" spans="1:6" ht="11.25">
      <c r="A121" s="6"/>
      <c r="B121" s="25"/>
      <c r="C121" s="79"/>
      <c r="D121" s="57"/>
      <c r="E121" s="79"/>
      <c r="F121" s="79"/>
    </row>
    <row r="122" spans="1:6" ht="11.25">
      <c r="A122" s="6"/>
      <c r="B122" s="25"/>
      <c r="C122" s="79"/>
      <c r="D122" s="57"/>
      <c r="E122" s="79"/>
      <c r="F122" s="79"/>
    </row>
    <row r="123" spans="1:6" ht="11.25">
      <c r="A123" s="6"/>
      <c r="B123" s="25"/>
      <c r="C123" s="79"/>
      <c r="D123" s="57"/>
      <c r="E123" s="79"/>
      <c r="F123" s="79"/>
    </row>
    <row r="124" spans="1:6" ht="11.25">
      <c r="A124" s="6"/>
      <c r="B124" s="25"/>
      <c r="C124" s="79"/>
      <c r="D124" s="57"/>
      <c r="E124" s="79"/>
      <c r="F124" s="79"/>
    </row>
    <row r="125" spans="1:6" ht="11.25">
      <c r="A125" s="6"/>
      <c r="B125" s="25"/>
      <c r="C125" s="79"/>
      <c r="D125" s="57"/>
      <c r="E125" s="79"/>
      <c r="F125" s="79"/>
    </row>
    <row r="126" spans="1:6" ht="11.25">
      <c r="A126" s="6"/>
      <c r="B126" s="25"/>
      <c r="C126" s="79"/>
      <c r="D126" s="57"/>
      <c r="E126" s="79"/>
      <c r="F126" s="79"/>
    </row>
    <row r="127" spans="1:6" ht="11.25">
      <c r="A127" s="6"/>
      <c r="B127" s="25"/>
      <c r="C127" s="79"/>
      <c r="D127" s="57"/>
      <c r="E127" s="79"/>
      <c r="F127" s="79"/>
    </row>
    <row r="128" spans="1:6" ht="11.25">
      <c r="A128" s="6"/>
      <c r="B128" s="25"/>
      <c r="C128" s="79"/>
      <c r="D128" s="57"/>
      <c r="E128" s="79"/>
      <c r="F128" s="79"/>
    </row>
    <row r="129" spans="1:6" ht="11.25">
      <c r="A129" s="6"/>
      <c r="B129" s="25"/>
      <c r="C129" s="79"/>
      <c r="D129" s="57"/>
      <c r="E129" s="79"/>
      <c r="F129" s="79"/>
    </row>
    <row r="130" spans="1:6" ht="11.25">
      <c r="A130" s="6"/>
      <c r="B130" s="25"/>
      <c r="C130" s="79"/>
      <c r="D130" s="57"/>
      <c r="E130" s="79"/>
      <c r="F130" s="79"/>
    </row>
    <row r="131" spans="1:6" ht="11.25">
      <c r="A131" s="6"/>
      <c r="B131" s="25"/>
      <c r="C131" s="79"/>
      <c r="D131" s="57"/>
      <c r="E131" s="79"/>
      <c r="F131" s="79"/>
    </row>
    <row r="132" spans="1:6" ht="11.25">
      <c r="A132" s="6"/>
      <c r="B132" s="25"/>
      <c r="C132" s="79"/>
      <c r="D132" s="57"/>
      <c r="E132" s="79"/>
      <c r="F132" s="79"/>
    </row>
    <row r="133" spans="1:6" ht="11.25">
      <c r="A133" s="6"/>
      <c r="B133" s="25"/>
      <c r="C133" s="79"/>
      <c r="D133" s="57"/>
      <c r="E133" s="79"/>
      <c r="F133" s="79"/>
    </row>
    <row r="134" spans="1:6" ht="11.25">
      <c r="A134" s="6"/>
      <c r="B134" s="25"/>
      <c r="C134" s="79"/>
      <c r="D134" s="57"/>
      <c r="E134" s="79"/>
      <c r="F134" s="79"/>
    </row>
    <row r="135" spans="1:6" ht="11.25">
      <c r="A135" s="6"/>
      <c r="B135" s="25"/>
      <c r="C135" s="79"/>
      <c r="D135" s="57"/>
      <c r="E135" s="79"/>
      <c r="F135" s="79"/>
    </row>
    <row r="136" spans="1:6" ht="11.25">
      <c r="A136" s="6"/>
      <c r="B136" s="25"/>
      <c r="C136" s="79"/>
      <c r="D136" s="57"/>
      <c r="E136" s="79"/>
      <c r="F136" s="79"/>
    </row>
    <row r="137" spans="1:6" ht="11.25">
      <c r="A137" s="6"/>
      <c r="B137" s="25"/>
      <c r="C137" s="79"/>
      <c r="D137" s="57"/>
      <c r="E137" s="79"/>
      <c r="F137" s="79"/>
    </row>
    <row r="138" spans="1:6" ht="11.25">
      <c r="A138" s="6"/>
      <c r="B138" s="25"/>
      <c r="C138" s="79"/>
      <c r="D138" s="57"/>
      <c r="E138" s="79"/>
      <c r="F138" s="79"/>
    </row>
    <row r="139" spans="1:6" ht="11.25">
      <c r="A139" s="6"/>
      <c r="B139" s="25"/>
      <c r="C139" s="79"/>
      <c r="D139" s="57"/>
      <c r="E139" s="79"/>
      <c r="F139" s="79"/>
    </row>
    <row r="140" spans="1:6" ht="11.25">
      <c r="A140" s="6"/>
      <c r="B140" s="25"/>
      <c r="C140" s="79"/>
      <c r="D140" s="57"/>
      <c r="E140" s="79"/>
      <c r="F140" s="79"/>
    </row>
    <row r="141" spans="1:6" ht="11.25">
      <c r="A141" s="6"/>
      <c r="B141" s="25"/>
      <c r="C141" s="79"/>
      <c r="D141" s="57"/>
      <c r="E141" s="79"/>
      <c r="F141" s="79"/>
    </row>
    <row r="142" spans="1:6" ht="11.25">
      <c r="A142" s="6"/>
      <c r="B142" s="25"/>
      <c r="C142" s="79"/>
      <c r="D142" s="57"/>
      <c r="E142" s="79"/>
      <c r="F142" s="79"/>
    </row>
    <row r="143" spans="1:6" ht="11.25">
      <c r="A143" s="6"/>
      <c r="B143" s="25"/>
      <c r="C143" s="79"/>
      <c r="D143" s="57"/>
      <c r="E143" s="79"/>
      <c r="F143" s="79"/>
    </row>
    <row r="144" spans="1:6" ht="11.25">
      <c r="A144" s="6"/>
      <c r="B144" s="25"/>
      <c r="C144" s="79"/>
      <c r="D144" s="57"/>
      <c r="E144" s="79"/>
      <c r="F144" s="79"/>
    </row>
    <row r="145" spans="1:6" ht="11.25">
      <c r="A145" s="6"/>
      <c r="B145" s="25"/>
      <c r="C145" s="79"/>
      <c r="D145" s="57"/>
      <c r="E145" s="79"/>
      <c r="F145" s="79"/>
    </row>
    <row r="146" spans="1:6" ht="11.25">
      <c r="A146" s="6"/>
      <c r="B146" s="25"/>
      <c r="C146" s="79"/>
      <c r="D146" s="57"/>
      <c r="E146" s="79"/>
      <c r="F146" s="79"/>
    </row>
    <row r="147" spans="1:6" ht="11.25">
      <c r="A147" s="6"/>
      <c r="B147" s="25"/>
      <c r="C147" s="79"/>
      <c r="D147" s="57"/>
      <c r="E147" s="79"/>
      <c r="F147" s="79"/>
    </row>
    <row r="148" spans="1:6" ht="11.25">
      <c r="A148" s="6"/>
      <c r="B148" s="25"/>
      <c r="C148" s="79"/>
      <c r="D148" s="57"/>
      <c r="E148" s="79"/>
      <c r="F148" s="79"/>
    </row>
    <row r="149" spans="1:6" ht="11.25">
      <c r="A149" s="6"/>
      <c r="B149" s="25"/>
      <c r="C149" s="79"/>
      <c r="D149" s="57"/>
      <c r="E149" s="79"/>
      <c r="F149" s="79"/>
    </row>
    <row r="150" spans="1:6" ht="11.25">
      <c r="A150" s="6"/>
      <c r="B150" s="25"/>
      <c r="C150" s="79"/>
      <c r="D150" s="57"/>
      <c r="E150" s="79"/>
      <c r="F150" s="79"/>
    </row>
    <row r="151" spans="1:6" ht="11.25">
      <c r="A151" s="6"/>
      <c r="B151" s="25"/>
      <c r="C151" s="79"/>
      <c r="D151" s="57"/>
      <c r="E151" s="79"/>
      <c r="F151" s="79"/>
    </row>
    <row r="152" spans="1:6" ht="11.25">
      <c r="A152" s="6"/>
      <c r="B152" s="25"/>
      <c r="C152" s="79"/>
      <c r="D152" s="57"/>
      <c r="E152" s="79"/>
      <c r="F152" s="79"/>
    </row>
    <row r="153" spans="1:6" ht="11.25">
      <c r="A153" s="6"/>
      <c r="B153" s="25"/>
      <c r="C153" s="79"/>
      <c r="D153" s="57"/>
      <c r="E153" s="79"/>
      <c r="F153" s="79"/>
    </row>
    <row r="154" spans="1:6" ht="11.25">
      <c r="A154" s="6"/>
      <c r="B154" s="25"/>
      <c r="C154" s="79"/>
      <c r="D154" s="57"/>
      <c r="E154" s="79"/>
      <c r="F154" s="79"/>
    </row>
    <row r="155" spans="1:6" ht="11.25">
      <c r="A155" s="6"/>
      <c r="B155" s="25"/>
      <c r="C155" s="79"/>
      <c r="D155" s="57"/>
      <c r="E155" s="79"/>
      <c r="F155" s="79"/>
    </row>
    <row r="156" spans="1:6" ht="11.25">
      <c r="A156" s="6"/>
      <c r="B156" s="25"/>
      <c r="C156" s="79"/>
      <c r="D156" s="57"/>
      <c r="E156" s="79"/>
      <c r="F156" s="79"/>
    </row>
    <row r="157" spans="1:6" ht="11.25">
      <c r="A157" s="6"/>
      <c r="B157" s="25"/>
      <c r="C157" s="79"/>
      <c r="D157" s="57"/>
      <c r="E157" s="79"/>
      <c r="F157" s="79"/>
    </row>
    <row r="158" spans="1:6" ht="11.25">
      <c r="A158" s="6"/>
      <c r="B158" s="25"/>
      <c r="C158" s="79"/>
      <c r="D158" s="57"/>
      <c r="E158" s="79"/>
      <c r="F158" s="79"/>
    </row>
    <row r="159" spans="1:6" ht="11.25">
      <c r="A159" s="6"/>
      <c r="B159" s="25"/>
      <c r="C159" s="79"/>
      <c r="D159" s="57"/>
      <c r="E159" s="79"/>
      <c r="F159" s="79"/>
    </row>
    <row r="160" spans="1:6" ht="11.25">
      <c r="A160" s="6"/>
      <c r="B160" s="25"/>
      <c r="C160" s="79"/>
      <c r="D160" s="57"/>
      <c r="E160" s="79"/>
      <c r="F160" s="79"/>
    </row>
    <row r="161" spans="1:6" ht="11.25">
      <c r="A161" s="6"/>
      <c r="B161" s="25"/>
      <c r="C161" s="79"/>
      <c r="D161" s="57"/>
      <c r="E161" s="79"/>
      <c r="F161" s="79"/>
    </row>
    <row r="162" spans="1:6" ht="11.25">
      <c r="A162" s="6"/>
      <c r="B162" s="25"/>
      <c r="C162" s="79"/>
      <c r="D162" s="57"/>
      <c r="E162" s="79"/>
      <c r="F162" s="79"/>
    </row>
    <row r="163" spans="1:6" ht="11.25">
      <c r="A163" s="6"/>
      <c r="B163" s="25"/>
      <c r="C163" s="79"/>
      <c r="D163" s="57"/>
      <c r="E163" s="79"/>
      <c r="F163" s="79"/>
    </row>
    <row r="164" spans="1:6" ht="11.25">
      <c r="A164" s="6"/>
      <c r="B164" s="25"/>
      <c r="C164" s="79"/>
      <c r="D164" s="57"/>
      <c r="E164" s="79"/>
      <c r="F164" s="79"/>
    </row>
    <row r="165" spans="1:6" ht="11.25">
      <c r="A165" s="6"/>
      <c r="B165" s="25"/>
      <c r="C165" s="79"/>
      <c r="D165" s="57"/>
      <c r="E165" s="79"/>
      <c r="F165" s="79"/>
    </row>
    <row r="166" spans="1:6" ht="11.25">
      <c r="A166" s="6"/>
      <c r="B166" s="25"/>
      <c r="C166" s="79"/>
      <c r="D166" s="57"/>
      <c r="E166" s="79"/>
      <c r="F166" s="79"/>
    </row>
    <row r="167" spans="1:6" ht="11.25">
      <c r="A167" s="6"/>
      <c r="B167" s="25"/>
      <c r="C167" s="79"/>
      <c r="D167" s="57"/>
      <c r="E167" s="79"/>
      <c r="F167" s="79"/>
    </row>
    <row r="168" spans="1:6" ht="11.25">
      <c r="A168" s="6"/>
      <c r="B168" s="25"/>
      <c r="C168" s="79"/>
      <c r="D168" s="57"/>
      <c r="E168" s="79"/>
      <c r="F168" s="79"/>
    </row>
    <row r="169" spans="1:6" ht="11.25">
      <c r="A169" s="6"/>
      <c r="B169" s="25"/>
      <c r="C169" s="79"/>
      <c r="D169" s="57"/>
      <c r="E169" s="79"/>
      <c r="F169" s="79"/>
    </row>
    <row r="170" spans="1:6" ht="11.25">
      <c r="A170" s="6"/>
      <c r="B170" s="25"/>
      <c r="C170" s="79"/>
      <c r="D170" s="57"/>
      <c r="E170" s="79"/>
      <c r="F170" s="79"/>
    </row>
    <row r="171" spans="1:6" ht="11.25">
      <c r="A171" s="6"/>
      <c r="B171" s="25"/>
      <c r="C171" s="79"/>
      <c r="D171" s="57"/>
      <c r="E171" s="79"/>
      <c r="F171" s="79"/>
    </row>
    <row r="172" spans="1:6" ht="11.25">
      <c r="A172" s="6"/>
      <c r="B172" s="25"/>
      <c r="C172" s="79"/>
      <c r="D172" s="57"/>
      <c r="E172" s="79"/>
      <c r="F172" s="79"/>
    </row>
    <row r="173" spans="1:6" ht="11.25">
      <c r="A173" s="6"/>
      <c r="B173" s="25"/>
      <c r="C173" s="79"/>
      <c r="D173" s="57"/>
      <c r="E173" s="79"/>
      <c r="F173" s="79"/>
    </row>
    <row r="174" spans="1:6" ht="11.25">
      <c r="A174" s="6"/>
      <c r="B174" s="25"/>
      <c r="C174" s="79"/>
      <c r="D174" s="57"/>
      <c r="E174" s="79"/>
      <c r="F174" s="79"/>
    </row>
    <row r="175" spans="1:6" ht="11.25">
      <c r="A175" s="6"/>
      <c r="B175" s="25"/>
      <c r="C175" s="79"/>
      <c r="D175" s="57"/>
      <c r="E175" s="79"/>
      <c r="F175" s="79"/>
    </row>
    <row r="176" spans="1:6" ht="11.25">
      <c r="A176" s="6"/>
      <c r="B176" s="25"/>
      <c r="C176" s="79"/>
      <c r="D176" s="57"/>
      <c r="E176" s="79"/>
      <c r="F176" s="79"/>
    </row>
    <row r="177" spans="1:6" ht="11.25">
      <c r="A177" s="6"/>
      <c r="B177" s="25"/>
      <c r="C177" s="79"/>
      <c r="D177" s="57"/>
      <c r="E177" s="79"/>
      <c r="F177" s="79"/>
    </row>
    <row r="178" spans="1:6" ht="11.25">
      <c r="A178" s="6"/>
      <c r="B178" s="25"/>
      <c r="C178" s="79"/>
      <c r="D178" s="57"/>
      <c r="E178" s="79"/>
      <c r="F178" s="79"/>
    </row>
    <row r="179" spans="1:6" ht="11.25">
      <c r="A179" s="6"/>
      <c r="B179" s="25"/>
      <c r="C179" s="79"/>
      <c r="D179" s="57"/>
      <c r="E179" s="79"/>
      <c r="F179" s="79"/>
    </row>
    <row r="180" spans="1:6" ht="11.25">
      <c r="A180" s="6"/>
      <c r="B180" s="25"/>
      <c r="C180" s="79"/>
      <c r="D180" s="57"/>
      <c r="E180" s="79"/>
      <c r="F180" s="79"/>
    </row>
    <row r="181" spans="1:6" ht="11.25">
      <c r="A181" s="6"/>
      <c r="B181" s="25"/>
      <c r="C181" s="79"/>
      <c r="D181" s="57"/>
      <c r="E181" s="79"/>
      <c r="F181" s="79"/>
    </row>
    <row r="182" spans="1:6" ht="11.25">
      <c r="A182" s="6"/>
      <c r="B182" s="25"/>
      <c r="C182" s="79"/>
      <c r="D182" s="57"/>
      <c r="E182" s="79"/>
      <c r="F182" s="79"/>
    </row>
    <row r="183" spans="1:6" ht="11.25">
      <c r="A183" s="6"/>
      <c r="B183" s="25"/>
      <c r="C183" s="79"/>
      <c r="D183" s="57"/>
      <c r="E183" s="79"/>
      <c r="F183" s="79"/>
    </row>
    <row r="184" spans="1:6" ht="11.25">
      <c r="A184" s="6"/>
      <c r="B184" s="25"/>
      <c r="C184" s="79"/>
      <c r="D184" s="57"/>
      <c r="E184" s="79"/>
      <c r="F184" s="79"/>
    </row>
    <row r="185" spans="1:6" ht="11.25">
      <c r="A185" s="6"/>
      <c r="B185" s="25"/>
      <c r="C185" s="79"/>
      <c r="D185" s="57"/>
      <c r="E185" s="79"/>
      <c r="F185" s="79"/>
    </row>
    <row r="186" spans="1:6" ht="11.25">
      <c r="A186" s="6"/>
      <c r="B186" s="25"/>
      <c r="C186" s="79"/>
      <c r="D186" s="57"/>
      <c r="E186" s="79"/>
      <c r="F186" s="79"/>
    </row>
    <row r="187" spans="1:6" ht="11.25">
      <c r="A187" s="6"/>
      <c r="B187" s="25"/>
      <c r="C187" s="79"/>
      <c r="D187" s="57"/>
      <c r="E187" s="79"/>
      <c r="F187" s="79"/>
    </row>
    <row r="188" spans="1:6" ht="11.25">
      <c r="A188" s="6"/>
      <c r="B188" s="25"/>
      <c r="C188" s="79"/>
      <c r="D188" s="57"/>
      <c r="E188" s="79"/>
      <c r="F188" s="79"/>
    </row>
    <row r="189" spans="1:6" ht="11.25">
      <c r="A189" s="6"/>
      <c r="B189" s="25"/>
      <c r="C189" s="79"/>
      <c r="D189" s="57"/>
      <c r="E189" s="79"/>
      <c r="F189" s="79"/>
    </row>
    <row r="190" spans="1:6" ht="11.25">
      <c r="A190" s="6"/>
      <c r="B190" s="25"/>
      <c r="C190" s="79"/>
      <c r="D190" s="57"/>
      <c r="E190" s="79"/>
      <c r="F190" s="79"/>
    </row>
    <row r="191" spans="1:6" ht="11.25">
      <c r="A191" s="6"/>
      <c r="B191" s="25"/>
      <c r="C191" s="79"/>
      <c r="D191" s="57"/>
      <c r="E191" s="79"/>
      <c r="F191" s="79"/>
    </row>
    <row r="192" spans="1:6" ht="11.25">
      <c r="A192" s="6"/>
      <c r="B192" s="25"/>
      <c r="C192" s="79"/>
      <c r="D192" s="57"/>
      <c r="E192" s="79"/>
      <c r="F192" s="79"/>
    </row>
    <row r="193" spans="1:6" ht="11.25">
      <c r="A193" s="6"/>
      <c r="B193" s="25"/>
      <c r="C193" s="79"/>
      <c r="D193" s="57"/>
      <c r="E193" s="79"/>
      <c r="F193" s="79"/>
    </row>
    <row r="194" spans="1:6" ht="11.25">
      <c r="A194" s="6"/>
      <c r="B194" s="25"/>
      <c r="C194" s="79"/>
      <c r="D194" s="57"/>
      <c r="E194" s="79"/>
      <c r="F194" s="79"/>
    </row>
    <row r="195" spans="1:6" ht="11.25">
      <c r="A195" s="6"/>
      <c r="B195" s="25"/>
      <c r="C195" s="79"/>
      <c r="D195" s="57"/>
      <c r="E195" s="79"/>
      <c r="F195" s="79"/>
    </row>
    <row r="196" spans="1:6" ht="11.25">
      <c r="A196" s="6"/>
      <c r="B196" s="25"/>
      <c r="C196" s="79"/>
      <c r="D196" s="57"/>
      <c r="E196" s="79"/>
      <c r="F196" s="79"/>
    </row>
    <row r="197" spans="1:6" ht="11.25">
      <c r="A197" s="6"/>
      <c r="B197" s="25"/>
      <c r="C197" s="79"/>
      <c r="D197" s="57"/>
      <c r="E197" s="79"/>
      <c r="F197" s="79"/>
    </row>
    <row r="198" spans="1:6" ht="11.25">
      <c r="A198" s="6"/>
      <c r="B198" s="25"/>
      <c r="C198" s="79"/>
      <c r="D198" s="57"/>
      <c r="E198" s="79"/>
      <c r="F198" s="79"/>
    </row>
    <row r="199" spans="1:6" ht="11.25">
      <c r="A199" s="6"/>
      <c r="B199" s="25"/>
      <c r="C199" s="79"/>
      <c r="D199" s="57"/>
      <c r="E199" s="79"/>
      <c r="F199" s="79"/>
    </row>
    <row r="200" spans="1:6" ht="11.25">
      <c r="A200" s="6"/>
      <c r="B200" s="25"/>
      <c r="C200" s="79"/>
      <c r="D200" s="57"/>
      <c r="E200" s="79"/>
      <c r="F200" s="79"/>
    </row>
    <row r="201" spans="1:6" ht="11.25">
      <c r="A201" s="6"/>
      <c r="B201" s="25"/>
      <c r="C201" s="79"/>
      <c r="D201" s="57"/>
      <c r="E201" s="79"/>
      <c r="F201" s="79"/>
    </row>
    <row r="202" spans="1:6" ht="11.25">
      <c r="A202" s="6"/>
      <c r="B202" s="25"/>
      <c r="C202" s="79"/>
      <c r="D202" s="57"/>
      <c r="E202" s="79"/>
      <c r="F202" s="79"/>
    </row>
    <row r="203" spans="1:6" ht="11.25">
      <c r="A203" s="6"/>
      <c r="B203" s="25"/>
      <c r="C203" s="79"/>
      <c r="D203" s="57"/>
      <c r="E203" s="79"/>
      <c r="F203" s="79"/>
    </row>
    <row r="204" spans="1:6" ht="11.25">
      <c r="A204" s="6"/>
      <c r="B204" s="25"/>
      <c r="C204" s="79"/>
      <c r="D204" s="57"/>
      <c r="E204" s="79"/>
      <c r="F204" s="79"/>
    </row>
    <row r="205" spans="1:6" ht="11.25">
      <c r="A205" s="6"/>
      <c r="B205" s="25"/>
      <c r="C205" s="79"/>
      <c r="D205" s="57"/>
      <c r="E205" s="79"/>
      <c r="F205" s="79"/>
    </row>
    <row r="206" spans="1:6" ht="11.25">
      <c r="A206" s="6"/>
      <c r="B206" s="25"/>
      <c r="C206" s="79"/>
      <c r="D206" s="57"/>
      <c r="E206" s="79"/>
      <c r="F206" s="79"/>
    </row>
    <row r="207" spans="1:6" ht="11.25">
      <c r="A207" s="6"/>
      <c r="B207" s="25"/>
      <c r="C207" s="79"/>
      <c r="D207" s="57"/>
      <c r="E207" s="79"/>
      <c r="F207" s="79"/>
    </row>
    <row r="208" spans="1:6" ht="11.25">
      <c r="A208" s="6"/>
      <c r="B208" s="25"/>
      <c r="C208" s="79"/>
      <c r="D208" s="57"/>
      <c r="E208" s="79"/>
      <c r="F208" s="79"/>
    </row>
    <row r="209" spans="1:6" ht="11.25">
      <c r="A209" s="6"/>
      <c r="B209" s="25"/>
      <c r="C209" s="79"/>
      <c r="D209" s="57"/>
      <c r="E209" s="79"/>
      <c r="F209" s="79"/>
    </row>
    <row r="210" spans="1:6" ht="11.25">
      <c r="A210" s="6"/>
      <c r="B210" s="25"/>
      <c r="C210" s="79"/>
      <c r="D210" s="57"/>
      <c r="E210" s="79"/>
      <c r="F210" s="79"/>
    </row>
    <row r="211" spans="1:6" ht="11.25">
      <c r="A211" s="6"/>
      <c r="B211" s="25"/>
      <c r="C211" s="79"/>
      <c r="D211" s="57"/>
      <c r="E211" s="79"/>
      <c r="F211" s="79"/>
    </row>
    <row r="212" spans="1:6" ht="11.25">
      <c r="A212" s="6"/>
      <c r="B212" s="25"/>
      <c r="C212" s="79"/>
      <c r="D212" s="57"/>
      <c r="E212" s="79"/>
      <c r="F212" s="79"/>
    </row>
    <row r="213" spans="1:6" ht="11.25">
      <c r="A213" s="6"/>
      <c r="B213" s="25"/>
      <c r="C213" s="79"/>
      <c r="D213" s="57"/>
      <c r="E213" s="79"/>
      <c r="F213" s="79"/>
    </row>
    <row r="214" spans="1:6" ht="11.25">
      <c r="A214" s="6"/>
      <c r="B214" s="25"/>
      <c r="C214" s="79"/>
      <c r="D214" s="57"/>
      <c r="E214" s="79"/>
      <c r="F214" s="79"/>
    </row>
    <row r="215" spans="1:6" ht="11.25">
      <c r="A215" s="6"/>
      <c r="B215" s="25"/>
      <c r="C215" s="79"/>
      <c r="D215" s="57"/>
      <c r="E215" s="79"/>
      <c r="F215" s="79"/>
    </row>
    <row r="216" spans="1:6" ht="11.25">
      <c r="A216" s="6"/>
      <c r="B216" s="25"/>
      <c r="C216" s="79"/>
      <c r="D216" s="57"/>
      <c r="E216" s="79"/>
      <c r="F216" s="79"/>
    </row>
    <row r="217" spans="1:6" ht="11.25">
      <c r="A217" s="6"/>
      <c r="B217" s="25"/>
      <c r="C217" s="79"/>
      <c r="D217" s="57"/>
      <c r="E217" s="79"/>
      <c r="F217" s="79"/>
    </row>
    <row r="218" spans="1:6" ht="11.25">
      <c r="A218" s="6"/>
      <c r="B218" s="25"/>
      <c r="C218" s="79"/>
      <c r="D218" s="57"/>
      <c r="E218" s="79"/>
      <c r="F218" s="79"/>
    </row>
    <row r="219" spans="1:6" ht="11.25">
      <c r="A219" s="6"/>
      <c r="B219" s="25"/>
      <c r="C219" s="79"/>
      <c r="D219" s="57"/>
      <c r="E219" s="79"/>
      <c r="F219" s="79"/>
    </row>
    <row r="220" spans="1:6" ht="11.25">
      <c r="A220" s="6"/>
      <c r="B220" s="25"/>
      <c r="C220" s="79"/>
      <c r="D220" s="57"/>
      <c r="E220" s="79"/>
      <c r="F220" s="79"/>
    </row>
    <row r="221" spans="1:6" ht="11.25">
      <c r="A221" s="6"/>
      <c r="B221" s="25"/>
      <c r="C221" s="79"/>
      <c r="D221" s="57"/>
      <c r="E221" s="79"/>
      <c r="F221" s="79"/>
    </row>
    <row r="222" spans="1:6" ht="11.25">
      <c r="A222" s="6"/>
      <c r="B222" s="25"/>
      <c r="C222" s="79"/>
      <c r="D222" s="57"/>
      <c r="E222" s="79"/>
      <c r="F222" s="79"/>
    </row>
    <row r="223" spans="1:6" ht="11.25">
      <c r="A223" s="6"/>
      <c r="B223" s="25"/>
      <c r="C223" s="79"/>
      <c r="D223" s="57"/>
      <c r="E223" s="79"/>
      <c r="F223" s="79"/>
    </row>
    <row r="224" spans="1:6" ht="11.25">
      <c r="A224" s="6"/>
      <c r="B224" s="25"/>
      <c r="C224" s="79"/>
      <c r="D224" s="57"/>
      <c r="E224" s="79"/>
      <c r="F224" s="79"/>
    </row>
    <row r="225" spans="1:6" ht="11.25">
      <c r="A225" s="6"/>
      <c r="B225" s="25"/>
      <c r="C225" s="79"/>
      <c r="D225" s="57"/>
      <c r="E225" s="79"/>
      <c r="F225" s="79"/>
    </row>
    <row r="226" spans="1:6" ht="11.25">
      <c r="A226" s="6"/>
      <c r="B226" s="25"/>
      <c r="C226" s="79"/>
      <c r="D226" s="57"/>
      <c r="E226" s="79"/>
      <c r="F226" s="79"/>
    </row>
    <row r="227" spans="1:6" ht="11.25">
      <c r="A227" s="6"/>
      <c r="B227" s="25"/>
      <c r="C227" s="79"/>
      <c r="D227" s="57"/>
      <c r="E227" s="79"/>
      <c r="F227" s="79"/>
    </row>
    <row r="228" spans="1:6" ht="11.25">
      <c r="A228" s="6"/>
      <c r="B228" s="25"/>
      <c r="C228" s="79"/>
      <c r="D228" s="57"/>
      <c r="E228" s="79"/>
      <c r="F228" s="79"/>
    </row>
    <row r="229" spans="1:6" ht="11.25">
      <c r="A229" s="6"/>
      <c r="B229" s="25"/>
      <c r="C229" s="79"/>
      <c r="D229" s="57"/>
      <c r="E229" s="79"/>
      <c r="F229" s="79"/>
    </row>
    <row r="230" spans="1:6" ht="11.25">
      <c r="A230" s="6"/>
      <c r="B230" s="25"/>
      <c r="C230" s="79"/>
      <c r="D230" s="57"/>
      <c r="E230" s="79"/>
      <c r="F230" s="79"/>
    </row>
    <row r="231" spans="1:6" ht="11.25">
      <c r="A231" s="6"/>
      <c r="B231" s="25"/>
      <c r="C231" s="79"/>
      <c r="D231" s="57"/>
      <c r="E231" s="79"/>
      <c r="F231" s="79"/>
    </row>
    <row r="232" spans="1:6" ht="11.25">
      <c r="A232" s="6"/>
      <c r="B232" s="25"/>
      <c r="C232" s="79"/>
      <c r="D232" s="57"/>
      <c r="E232" s="79"/>
      <c r="F232" s="79"/>
    </row>
    <row r="233" spans="1:6" ht="11.25">
      <c r="A233" s="6"/>
      <c r="B233" s="25"/>
      <c r="C233" s="79"/>
      <c r="D233" s="57"/>
      <c r="E233" s="79"/>
      <c r="F233" s="79"/>
    </row>
    <row r="234" spans="1:6" ht="11.25">
      <c r="A234" s="6"/>
      <c r="B234" s="25"/>
      <c r="C234" s="79"/>
      <c r="D234" s="57"/>
      <c r="E234" s="79"/>
      <c r="F234" s="79"/>
    </row>
    <row r="235" spans="1:6" ht="11.25">
      <c r="A235" s="6"/>
      <c r="B235" s="25"/>
      <c r="C235" s="79"/>
      <c r="D235" s="57"/>
      <c r="E235" s="79"/>
      <c r="F235" s="79"/>
    </row>
    <row r="236" spans="1:6" ht="11.25">
      <c r="A236" s="6"/>
      <c r="B236" s="25"/>
      <c r="C236" s="79"/>
      <c r="D236" s="57"/>
      <c r="E236" s="79"/>
      <c r="F236" s="79"/>
    </row>
    <row r="237" spans="1:6" ht="11.25">
      <c r="A237" s="6"/>
      <c r="B237" s="25"/>
      <c r="C237" s="79"/>
      <c r="D237" s="57"/>
      <c r="E237" s="79"/>
      <c r="F237" s="79"/>
    </row>
    <row r="238" spans="1:6" ht="11.25">
      <c r="A238" s="6"/>
      <c r="B238" s="25"/>
      <c r="C238" s="79"/>
      <c r="D238" s="57"/>
      <c r="E238" s="79"/>
      <c r="F238" s="79"/>
    </row>
    <row r="239" spans="1:6" ht="11.25">
      <c r="A239" s="6"/>
      <c r="B239" s="25"/>
      <c r="C239" s="79"/>
      <c r="D239" s="57"/>
      <c r="E239" s="79"/>
      <c r="F239" s="79"/>
    </row>
    <row r="240" spans="1:6" ht="11.25">
      <c r="A240" s="6"/>
      <c r="B240" s="25"/>
      <c r="C240" s="79"/>
      <c r="D240" s="57"/>
      <c r="E240" s="79"/>
      <c r="F240" s="79"/>
    </row>
    <row r="241" spans="1:6" ht="11.25">
      <c r="A241" s="6"/>
      <c r="B241" s="25"/>
      <c r="C241" s="79"/>
      <c r="D241" s="57"/>
      <c r="E241" s="79"/>
      <c r="F241" s="79"/>
    </row>
    <row r="242" spans="1:6" ht="11.25">
      <c r="A242" s="6"/>
      <c r="B242" s="25"/>
      <c r="C242" s="79"/>
      <c r="D242" s="57"/>
      <c r="E242" s="79"/>
      <c r="F242" s="79"/>
    </row>
    <row r="243" spans="1:6" ht="11.25">
      <c r="A243" s="6"/>
      <c r="B243" s="25"/>
      <c r="C243" s="79"/>
      <c r="D243" s="57"/>
      <c r="E243" s="79"/>
      <c r="F243" s="79"/>
    </row>
    <row r="244" spans="1:6" ht="11.25">
      <c r="A244" s="6"/>
      <c r="B244" s="25"/>
      <c r="C244" s="79"/>
      <c r="D244" s="57"/>
      <c r="E244" s="79"/>
      <c r="F244" s="79"/>
    </row>
    <row r="245" spans="1:6" ht="11.25">
      <c r="A245" s="6"/>
      <c r="B245" s="25"/>
      <c r="C245" s="79"/>
      <c r="D245" s="57"/>
      <c r="E245" s="79"/>
      <c r="F245" s="79"/>
    </row>
    <row r="246" spans="1:6" ht="11.25">
      <c r="A246" s="6"/>
      <c r="B246" s="25"/>
      <c r="C246" s="79"/>
      <c r="D246" s="57"/>
      <c r="E246" s="79"/>
      <c r="F246" s="79"/>
    </row>
    <row r="247" spans="1:6" ht="11.25">
      <c r="A247" s="6"/>
      <c r="B247" s="25"/>
      <c r="C247" s="79"/>
      <c r="D247" s="57"/>
      <c r="E247" s="79"/>
      <c r="F247" s="79"/>
    </row>
    <row r="248" spans="1:6" ht="11.25">
      <c r="A248" s="6"/>
      <c r="B248" s="25"/>
      <c r="C248" s="79"/>
      <c r="D248" s="57"/>
      <c r="E248" s="79"/>
      <c r="F248" s="79"/>
    </row>
    <row r="249" spans="1:6" ht="11.25">
      <c r="A249" s="6"/>
      <c r="B249" s="25"/>
      <c r="C249" s="79"/>
      <c r="D249" s="57"/>
      <c r="E249" s="79"/>
      <c r="F249" s="79"/>
    </row>
    <row r="250" spans="1:6" ht="11.25">
      <c r="A250" s="6"/>
      <c r="B250" s="25"/>
      <c r="C250" s="79"/>
      <c r="D250" s="57"/>
      <c r="E250" s="79"/>
      <c r="F250" s="79"/>
    </row>
    <row r="251" spans="1:6" ht="11.25">
      <c r="A251" s="6"/>
      <c r="B251" s="25"/>
      <c r="C251" s="79"/>
      <c r="D251" s="57"/>
      <c r="E251" s="79"/>
      <c r="F251" s="79"/>
    </row>
    <row r="252" spans="1:6" ht="11.25">
      <c r="A252" s="6"/>
      <c r="B252" s="25"/>
      <c r="C252" s="79"/>
      <c r="D252" s="57"/>
      <c r="E252" s="79"/>
      <c r="F252" s="79"/>
    </row>
    <row r="253" spans="1:6" ht="11.25">
      <c r="A253" s="6"/>
      <c r="B253" s="25"/>
      <c r="C253" s="79"/>
      <c r="D253" s="57"/>
      <c r="E253" s="79"/>
      <c r="F253" s="79"/>
    </row>
    <row r="254" spans="1:6" ht="11.25">
      <c r="A254" s="6"/>
      <c r="B254" s="25"/>
      <c r="C254" s="79"/>
      <c r="D254" s="57"/>
      <c r="E254" s="79"/>
      <c r="F254" s="79"/>
    </row>
    <row r="255" spans="1:6" ht="11.25">
      <c r="A255" s="6"/>
      <c r="B255" s="25"/>
      <c r="C255" s="79"/>
      <c r="D255" s="57"/>
      <c r="E255" s="79"/>
      <c r="F255" s="79"/>
    </row>
    <row r="256" spans="1:6" ht="11.25">
      <c r="A256" s="6"/>
      <c r="B256" s="25"/>
      <c r="C256" s="79"/>
      <c r="D256" s="57"/>
      <c r="E256" s="79"/>
      <c r="F256" s="79"/>
    </row>
    <row r="257" spans="1:6" ht="11.25">
      <c r="A257" s="6"/>
      <c r="B257" s="25"/>
      <c r="C257" s="79"/>
      <c r="D257" s="57"/>
      <c r="E257" s="79"/>
      <c r="F257" s="79"/>
    </row>
    <row r="258" spans="1:6" ht="11.25">
      <c r="A258" s="6"/>
      <c r="B258" s="25"/>
      <c r="C258" s="79"/>
      <c r="D258" s="57"/>
      <c r="E258" s="79"/>
      <c r="F258" s="79"/>
    </row>
    <row r="259" spans="1:6" ht="11.25">
      <c r="A259" s="6"/>
      <c r="B259" s="25"/>
      <c r="C259" s="79"/>
      <c r="D259" s="57"/>
      <c r="E259" s="79"/>
      <c r="F259" s="79"/>
    </row>
    <row r="260" spans="1:6" ht="11.25">
      <c r="A260" s="6"/>
      <c r="B260" s="25"/>
      <c r="C260" s="79"/>
      <c r="D260" s="57"/>
      <c r="E260" s="79"/>
      <c r="F260" s="79"/>
    </row>
    <row r="261" spans="1:6" ht="11.25">
      <c r="A261" s="6"/>
      <c r="B261" s="25"/>
      <c r="C261" s="79"/>
      <c r="D261" s="57"/>
      <c r="E261" s="79"/>
      <c r="F261" s="79"/>
    </row>
    <row r="262" spans="1:6" ht="11.25">
      <c r="A262" s="6"/>
      <c r="B262" s="25"/>
      <c r="C262" s="79"/>
      <c r="D262" s="57"/>
      <c r="E262" s="79"/>
      <c r="F262" s="79"/>
    </row>
    <row r="263" spans="1:6" ht="11.25">
      <c r="A263" s="6"/>
      <c r="B263" s="25"/>
      <c r="C263" s="79"/>
      <c r="D263" s="57"/>
      <c r="E263" s="79"/>
      <c r="F263" s="79"/>
    </row>
    <row r="264" spans="1:6" ht="11.25">
      <c r="A264" s="6"/>
      <c r="B264" s="25"/>
      <c r="C264" s="79"/>
      <c r="D264" s="57"/>
      <c r="E264" s="79"/>
      <c r="F264" s="79"/>
    </row>
    <row r="265" spans="1:6" ht="11.25">
      <c r="A265" s="6"/>
      <c r="B265" s="25"/>
      <c r="C265" s="79"/>
      <c r="D265" s="57"/>
      <c r="E265" s="79"/>
      <c r="F265" s="79"/>
    </row>
    <row r="266" spans="1:6" ht="11.25">
      <c r="A266" s="6"/>
      <c r="B266" s="25"/>
      <c r="C266" s="79"/>
      <c r="D266" s="57"/>
      <c r="E266" s="79"/>
      <c r="F266" s="79"/>
    </row>
    <row r="267" spans="1:6" ht="11.25">
      <c r="A267" s="6"/>
      <c r="B267" s="25"/>
      <c r="C267" s="79"/>
      <c r="D267" s="57"/>
      <c r="E267" s="79"/>
      <c r="F267" s="79"/>
    </row>
    <row r="268" spans="1:6" ht="11.25">
      <c r="A268" s="6"/>
      <c r="B268" s="25"/>
      <c r="C268" s="79"/>
      <c r="D268" s="57"/>
      <c r="E268" s="79"/>
      <c r="F268" s="79"/>
    </row>
    <row r="269" spans="1:6" ht="11.25">
      <c r="A269" s="6"/>
      <c r="B269" s="25"/>
      <c r="C269" s="79"/>
      <c r="D269" s="57"/>
      <c r="E269" s="79"/>
      <c r="F269" s="79"/>
    </row>
    <row r="270" spans="1:6" ht="11.25">
      <c r="A270" s="6"/>
      <c r="B270" s="25"/>
      <c r="C270" s="79"/>
      <c r="D270" s="57"/>
      <c r="E270" s="79"/>
      <c r="F270" s="79"/>
    </row>
    <row r="271" spans="1:6" ht="11.25">
      <c r="A271" s="6"/>
      <c r="B271" s="25"/>
      <c r="C271" s="79"/>
      <c r="D271" s="57"/>
      <c r="E271" s="79"/>
      <c r="F271" s="79"/>
    </row>
    <row r="272" spans="1:6" ht="11.25">
      <c r="A272" s="6"/>
      <c r="B272" s="25"/>
      <c r="C272" s="79"/>
      <c r="D272" s="57"/>
      <c r="E272" s="79"/>
      <c r="F272" s="79"/>
    </row>
    <row r="273" spans="1:6" ht="11.25">
      <c r="A273" s="6"/>
      <c r="B273" s="25"/>
      <c r="C273" s="79"/>
      <c r="D273" s="57"/>
      <c r="E273" s="79"/>
      <c r="F273" s="79"/>
    </row>
    <row r="274" spans="1:6" ht="11.25">
      <c r="A274" s="6"/>
      <c r="B274" s="25"/>
      <c r="C274" s="79"/>
      <c r="D274" s="57"/>
      <c r="E274" s="79"/>
      <c r="F274" s="79"/>
    </row>
    <row r="275" spans="1:6" ht="11.25">
      <c r="A275" s="6"/>
      <c r="B275" s="25"/>
      <c r="C275" s="79"/>
      <c r="D275" s="57"/>
      <c r="E275" s="79"/>
      <c r="F275" s="79"/>
    </row>
    <row r="276" spans="1:6" ht="11.25">
      <c r="A276" s="6"/>
      <c r="B276" s="25"/>
      <c r="C276" s="79"/>
      <c r="D276" s="57"/>
      <c r="E276" s="79"/>
      <c r="F276" s="79"/>
    </row>
    <row r="277" spans="1:6" ht="11.25">
      <c r="A277" s="6"/>
      <c r="B277" s="25"/>
      <c r="C277" s="79"/>
      <c r="D277" s="57"/>
      <c r="E277" s="79"/>
      <c r="F277" s="79"/>
    </row>
    <row r="278" spans="1:6" ht="11.25">
      <c r="A278" s="6"/>
      <c r="B278" s="25"/>
      <c r="C278" s="79"/>
      <c r="D278" s="57"/>
      <c r="E278" s="79"/>
      <c r="F278" s="79"/>
    </row>
    <row r="279" spans="1:6" ht="11.25">
      <c r="A279" s="6"/>
      <c r="B279" s="25"/>
      <c r="C279" s="79"/>
      <c r="D279" s="57"/>
      <c r="E279" s="79"/>
      <c r="F279" s="79"/>
    </row>
    <row r="280" spans="1:6" ht="11.25">
      <c r="A280" s="6"/>
      <c r="B280" s="25"/>
      <c r="C280" s="79"/>
      <c r="D280" s="57"/>
      <c r="E280" s="79"/>
      <c r="F280" s="79"/>
    </row>
    <row r="281" spans="1:6" ht="11.25">
      <c r="A281" s="6"/>
      <c r="B281" s="25"/>
      <c r="C281" s="79"/>
      <c r="D281" s="57"/>
      <c r="E281" s="79"/>
      <c r="F281" s="79"/>
    </row>
    <row r="282" spans="1:6" ht="11.25">
      <c r="A282" s="6"/>
      <c r="B282" s="25"/>
      <c r="C282" s="79"/>
      <c r="D282" s="57"/>
      <c r="E282" s="79"/>
      <c r="F282" s="79"/>
    </row>
    <row r="283" spans="1:6" ht="11.25">
      <c r="A283" s="6"/>
      <c r="B283" s="25"/>
      <c r="C283" s="79"/>
      <c r="D283" s="57"/>
      <c r="E283" s="79"/>
      <c r="F283" s="79"/>
    </row>
    <row r="284" spans="1:6" ht="11.25">
      <c r="A284" s="6"/>
      <c r="B284" s="25"/>
      <c r="C284" s="79"/>
      <c r="D284" s="57"/>
      <c r="E284" s="79"/>
      <c r="F284" s="79"/>
    </row>
    <row r="285" spans="1:6" ht="11.25">
      <c r="A285" s="6"/>
      <c r="B285" s="25"/>
      <c r="C285" s="79"/>
      <c r="D285" s="57"/>
      <c r="E285" s="79"/>
      <c r="F285" s="79"/>
    </row>
    <row r="286" spans="1:6" ht="11.25">
      <c r="A286" s="6"/>
      <c r="B286" s="25"/>
      <c r="C286" s="79"/>
      <c r="D286" s="57"/>
      <c r="E286" s="79"/>
      <c r="F286" s="79"/>
    </row>
    <row r="287" spans="1:6" ht="11.25">
      <c r="A287" s="6"/>
      <c r="B287" s="25"/>
      <c r="C287" s="79"/>
      <c r="D287" s="57"/>
      <c r="E287" s="79"/>
      <c r="F287" s="79"/>
    </row>
    <row r="288" spans="1:6" ht="11.25">
      <c r="A288" s="6"/>
      <c r="B288" s="25"/>
      <c r="C288" s="79"/>
      <c r="D288" s="57"/>
      <c r="E288" s="79"/>
      <c r="F288" s="79"/>
    </row>
    <row r="289" spans="1:6" ht="11.25">
      <c r="A289" s="6"/>
      <c r="B289" s="25"/>
      <c r="C289" s="79"/>
      <c r="D289" s="57"/>
      <c r="E289" s="79"/>
      <c r="F289" s="79"/>
    </row>
    <row r="290" spans="1:6" ht="11.25">
      <c r="A290" s="6"/>
      <c r="B290" s="25"/>
      <c r="C290" s="79"/>
      <c r="D290" s="57"/>
      <c r="E290" s="79"/>
      <c r="F290" s="79"/>
    </row>
    <row r="291" spans="1:6" ht="11.25">
      <c r="A291" s="6"/>
      <c r="B291" s="25"/>
      <c r="C291" s="79"/>
      <c r="D291" s="57"/>
      <c r="E291" s="79"/>
      <c r="F291" s="79"/>
    </row>
    <row r="292" spans="1:6" ht="11.25">
      <c r="A292" s="6"/>
      <c r="B292" s="25"/>
      <c r="C292" s="79"/>
      <c r="D292" s="57"/>
      <c r="E292" s="79"/>
      <c r="F292" s="79"/>
    </row>
    <row r="293" spans="1:6" ht="11.25">
      <c r="A293" s="6"/>
      <c r="B293" s="25"/>
      <c r="C293" s="79"/>
      <c r="D293" s="57"/>
      <c r="E293" s="79"/>
      <c r="F293" s="79"/>
    </row>
    <row r="294" spans="1:6" ht="11.25">
      <c r="A294" s="6"/>
      <c r="B294" s="25"/>
      <c r="C294" s="79"/>
      <c r="D294" s="57"/>
      <c r="E294" s="79"/>
      <c r="F294" s="79"/>
    </row>
    <row r="295" spans="1:6" ht="11.25">
      <c r="A295" s="6"/>
      <c r="B295" s="25"/>
      <c r="C295" s="79"/>
      <c r="D295" s="57"/>
      <c r="E295" s="79"/>
      <c r="F295" s="79"/>
    </row>
    <row r="296" spans="1:6" ht="11.25">
      <c r="A296" s="6"/>
      <c r="B296" s="25"/>
      <c r="C296" s="79"/>
      <c r="D296" s="57"/>
      <c r="E296" s="79"/>
      <c r="F296" s="79"/>
    </row>
    <row r="297" spans="1:6" ht="11.25">
      <c r="A297" s="6"/>
      <c r="B297" s="25"/>
      <c r="C297" s="79"/>
      <c r="D297" s="57"/>
      <c r="E297" s="79"/>
      <c r="F297" s="79"/>
    </row>
    <row r="298" spans="1:6" ht="11.25">
      <c r="A298" s="6"/>
      <c r="B298" s="25"/>
      <c r="C298" s="79"/>
      <c r="D298" s="57"/>
      <c r="E298" s="79"/>
      <c r="F298" s="79"/>
    </row>
    <row r="299" spans="1:6" ht="11.25">
      <c r="A299" s="6"/>
      <c r="B299" s="25"/>
      <c r="C299" s="79"/>
      <c r="D299" s="57"/>
      <c r="E299" s="79"/>
      <c r="F299" s="79"/>
    </row>
    <row r="300" spans="1:6" ht="11.25">
      <c r="A300" s="6"/>
      <c r="B300" s="25"/>
      <c r="C300" s="79"/>
      <c r="D300" s="57"/>
      <c r="E300" s="79"/>
      <c r="F300" s="79"/>
    </row>
    <row r="301" spans="1:6" ht="11.25">
      <c r="A301" s="6"/>
      <c r="B301" s="25"/>
      <c r="C301" s="79"/>
      <c r="D301" s="57"/>
      <c r="E301" s="79"/>
      <c r="F301" s="79"/>
    </row>
    <row r="302" spans="1:6" ht="11.25">
      <c r="A302" s="6"/>
      <c r="B302" s="25"/>
      <c r="C302" s="79"/>
      <c r="D302" s="57"/>
      <c r="E302" s="79"/>
      <c r="F302" s="79"/>
    </row>
    <row r="303" spans="1:6" ht="11.25">
      <c r="A303" s="6"/>
      <c r="B303" s="25"/>
      <c r="C303" s="79"/>
      <c r="D303" s="57"/>
      <c r="E303" s="79"/>
      <c r="F303" s="79"/>
    </row>
    <row r="304" spans="1:6" ht="11.25">
      <c r="A304" s="6"/>
      <c r="B304" s="25"/>
      <c r="C304" s="79"/>
      <c r="D304" s="57"/>
      <c r="E304" s="79"/>
      <c r="F304" s="79"/>
    </row>
    <row r="305" spans="1:6" ht="11.25">
      <c r="A305" s="6"/>
      <c r="B305" s="25"/>
      <c r="C305" s="79"/>
      <c r="D305" s="57"/>
      <c r="E305" s="79"/>
      <c r="F305" s="79"/>
    </row>
    <row r="306" spans="1:6" ht="11.25">
      <c r="A306" s="6"/>
      <c r="B306" s="25"/>
      <c r="C306" s="79"/>
      <c r="D306" s="57"/>
      <c r="E306" s="79"/>
      <c r="F306" s="79"/>
    </row>
    <row r="307" spans="1:6" ht="11.25">
      <c r="A307" s="6"/>
      <c r="B307" s="25"/>
      <c r="C307" s="79"/>
      <c r="D307" s="57"/>
      <c r="E307" s="79"/>
      <c r="F307" s="79"/>
    </row>
    <row r="308" spans="1:6" ht="11.25">
      <c r="A308" s="6"/>
      <c r="B308" s="25"/>
      <c r="C308" s="79"/>
      <c r="D308" s="57"/>
      <c r="E308" s="79"/>
      <c r="F308" s="79"/>
    </row>
    <row r="309" spans="1:6" ht="11.25">
      <c r="A309" s="6"/>
      <c r="B309" s="25"/>
      <c r="C309" s="79"/>
      <c r="D309" s="57"/>
      <c r="E309" s="79"/>
      <c r="F309" s="79"/>
    </row>
    <row r="310" spans="1:6" ht="11.25">
      <c r="A310" s="6"/>
      <c r="B310" s="25"/>
      <c r="C310" s="79"/>
      <c r="D310" s="57"/>
      <c r="E310" s="79"/>
      <c r="F310" s="79"/>
    </row>
    <row r="311" spans="1:6" ht="11.25">
      <c r="A311" s="6"/>
      <c r="B311" s="25"/>
      <c r="C311" s="79"/>
      <c r="D311" s="57"/>
      <c r="E311" s="79"/>
      <c r="F311" s="79"/>
    </row>
    <row r="312" spans="1:6" ht="11.25">
      <c r="A312" s="6"/>
      <c r="B312" s="25"/>
      <c r="C312" s="79"/>
      <c r="D312" s="57"/>
      <c r="E312" s="79"/>
      <c r="F312" s="79"/>
    </row>
    <row r="313" spans="1:6" ht="11.25">
      <c r="A313" s="6"/>
      <c r="B313" s="25"/>
      <c r="C313" s="79"/>
      <c r="D313" s="57"/>
      <c r="E313" s="79"/>
      <c r="F313" s="79"/>
    </row>
    <row r="314" spans="1:6" ht="11.25">
      <c r="A314" s="6"/>
      <c r="B314" s="25"/>
      <c r="C314" s="79"/>
      <c r="D314" s="57"/>
      <c r="E314" s="79"/>
      <c r="F314" s="79"/>
    </row>
    <row r="315" spans="1:6" ht="11.25">
      <c r="A315" s="6"/>
      <c r="B315" s="25"/>
      <c r="C315" s="79"/>
      <c r="D315" s="57"/>
      <c r="E315" s="79"/>
      <c r="F315" s="79"/>
    </row>
    <row r="316" spans="1:6" ht="11.25">
      <c r="A316" s="6"/>
      <c r="B316" s="25"/>
      <c r="C316" s="79"/>
      <c r="D316" s="57"/>
      <c r="E316" s="79"/>
      <c r="F316" s="79"/>
    </row>
    <row r="317" spans="1:6" ht="11.25">
      <c r="A317" s="6"/>
      <c r="B317" s="25"/>
      <c r="C317" s="79"/>
      <c r="D317" s="57"/>
      <c r="E317" s="79"/>
      <c r="F317" s="79"/>
    </row>
    <row r="318" spans="1:6" ht="11.25">
      <c r="A318" s="6"/>
      <c r="B318" s="25"/>
      <c r="C318" s="79"/>
      <c r="D318" s="57"/>
      <c r="E318" s="79"/>
      <c r="F318" s="79"/>
    </row>
    <row r="319" spans="1:6" ht="11.25">
      <c r="A319" s="6"/>
      <c r="B319" s="25"/>
      <c r="C319" s="79"/>
      <c r="D319" s="57"/>
      <c r="E319" s="79"/>
      <c r="F319" s="79"/>
    </row>
    <row r="320" spans="1:6" ht="11.25">
      <c r="A320" s="6"/>
      <c r="B320" s="25"/>
      <c r="C320" s="79"/>
      <c r="D320" s="57"/>
      <c r="E320" s="79"/>
      <c r="F320" s="79"/>
    </row>
    <row r="321" spans="1:6" ht="11.25">
      <c r="A321" s="6"/>
      <c r="B321" s="25"/>
      <c r="C321" s="79"/>
      <c r="D321" s="57"/>
      <c r="E321" s="79"/>
      <c r="F321" s="79"/>
    </row>
    <row r="322" spans="1:6" ht="11.25">
      <c r="A322" s="6"/>
      <c r="B322" s="25"/>
      <c r="C322" s="79"/>
      <c r="D322" s="57"/>
      <c r="E322" s="79"/>
      <c r="F322" s="79"/>
    </row>
    <row r="323" spans="1:6" ht="11.25">
      <c r="A323" s="6"/>
      <c r="B323" s="25"/>
      <c r="C323" s="79"/>
      <c r="D323" s="57"/>
      <c r="E323" s="79"/>
      <c r="F323" s="79"/>
    </row>
    <row r="324" spans="1:6" ht="11.25">
      <c r="A324" s="6"/>
      <c r="B324" s="25"/>
      <c r="C324" s="79"/>
      <c r="D324" s="57"/>
      <c r="E324" s="79"/>
      <c r="F324" s="79"/>
    </row>
    <row r="325" spans="1:6" ht="11.25">
      <c r="A325" s="6"/>
      <c r="B325" s="25"/>
      <c r="C325" s="79"/>
      <c r="D325" s="57"/>
      <c r="E325" s="79"/>
      <c r="F325" s="79"/>
    </row>
    <row r="326" spans="1:6" ht="11.25">
      <c r="A326" s="6"/>
      <c r="B326" s="25"/>
      <c r="C326" s="79"/>
      <c r="D326" s="57"/>
      <c r="E326" s="79"/>
      <c r="F326" s="79"/>
    </row>
    <row r="327" spans="1:6" ht="11.25">
      <c r="A327" s="6"/>
      <c r="B327" s="25"/>
      <c r="C327" s="79"/>
      <c r="D327" s="57"/>
      <c r="E327" s="79"/>
      <c r="F327" s="79"/>
    </row>
    <row r="328" spans="1:6" ht="11.25">
      <c r="A328" s="6"/>
      <c r="B328" s="25"/>
      <c r="C328" s="79"/>
      <c r="D328" s="57"/>
      <c r="E328" s="79"/>
      <c r="F328" s="79"/>
    </row>
    <row r="329" spans="1:6" ht="11.25">
      <c r="A329" s="6"/>
      <c r="B329" s="25"/>
      <c r="C329" s="79"/>
      <c r="D329" s="57"/>
      <c r="E329" s="79"/>
      <c r="F329" s="79"/>
    </row>
    <row r="330" spans="1:6" ht="11.25">
      <c r="A330" s="6"/>
      <c r="B330" s="25"/>
      <c r="C330" s="79"/>
      <c r="D330" s="57"/>
      <c r="E330" s="79"/>
      <c r="F330" s="79"/>
    </row>
    <row r="331" spans="1:6" ht="11.25">
      <c r="A331" s="6"/>
      <c r="B331" s="25"/>
      <c r="C331" s="79"/>
      <c r="D331" s="57"/>
      <c r="E331" s="79"/>
      <c r="F331" s="79"/>
    </row>
    <row r="332" spans="1:6" ht="11.25">
      <c r="A332" s="6"/>
      <c r="B332" s="25"/>
      <c r="C332" s="79"/>
      <c r="D332" s="57"/>
      <c r="E332" s="79"/>
      <c r="F332" s="79"/>
    </row>
    <row r="333" spans="1:6" ht="11.25">
      <c r="A333" s="6"/>
      <c r="B333" s="25"/>
      <c r="C333" s="79"/>
      <c r="D333" s="57"/>
      <c r="E333" s="79"/>
      <c r="F333" s="79"/>
    </row>
    <row r="334" spans="1:6" ht="11.25">
      <c r="A334" s="6"/>
      <c r="B334" s="25"/>
      <c r="C334" s="79"/>
      <c r="D334" s="57"/>
      <c r="E334" s="79"/>
      <c r="F334" s="79"/>
    </row>
    <row r="335" spans="1:6" ht="11.25">
      <c r="A335" s="6"/>
      <c r="B335" s="25"/>
      <c r="C335" s="79"/>
      <c r="D335" s="57"/>
      <c r="E335" s="79"/>
      <c r="F335" s="79"/>
    </row>
    <row r="336" spans="1:6" ht="11.25">
      <c r="A336" s="6"/>
      <c r="B336" s="25"/>
      <c r="C336" s="79"/>
      <c r="D336" s="57"/>
      <c r="E336" s="79"/>
      <c r="F336" s="79"/>
    </row>
    <row r="337" spans="1:6" ht="11.25">
      <c r="A337" s="6"/>
      <c r="B337" s="25"/>
      <c r="C337" s="79"/>
      <c r="D337" s="57"/>
      <c r="E337" s="79"/>
      <c r="F337" s="79"/>
    </row>
    <row r="338" spans="1:6" ht="11.25">
      <c r="A338" s="6"/>
      <c r="B338" s="25"/>
      <c r="C338" s="79"/>
      <c r="D338" s="57"/>
      <c r="E338" s="79"/>
      <c r="F338" s="79"/>
    </row>
    <row r="339" spans="1:6" ht="11.25">
      <c r="A339" s="6"/>
      <c r="B339" s="25"/>
      <c r="C339" s="79"/>
      <c r="D339" s="57"/>
      <c r="E339" s="79"/>
      <c r="F339" s="79"/>
    </row>
    <row r="340" spans="1:6" ht="11.25">
      <c r="A340" s="6"/>
      <c r="B340" s="25"/>
      <c r="C340" s="79"/>
      <c r="D340" s="57"/>
      <c r="E340" s="79"/>
      <c r="F340" s="79"/>
    </row>
    <row r="341" spans="1:6" ht="11.25">
      <c r="A341" s="6"/>
      <c r="B341" s="25"/>
      <c r="C341" s="79"/>
      <c r="D341" s="57"/>
      <c r="E341" s="79"/>
      <c r="F341" s="79"/>
    </row>
    <row r="342" spans="1:6" ht="11.25">
      <c r="A342" s="6"/>
      <c r="B342" s="25"/>
      <c r="C342" s="79"/>
      <c r="D342" s="57"/>
      <c r="E342" s="79"/>
      <c r="F342" s="79"/>
    </row>
    <row r="343" spans="1:6" ht="11.25">
      <c r="A343" s="6"/>
      <c r="B343" s="25"/>
      <c r="C343" s="79"/>
      <c r="D343" s="57"/>
      <c r="E343" s="79"/>
      <c r="F343" s="79"/>
    </row>
    <row r="344" spans="1:6" ht="11.25">
      <c r="A344" s="6"/>
      <c r="B344" s="25"/>
      <c r="C344" s="79"/>
      <c r="D344" s="57"/>
      <c r="E344" s="79"/>
      <c r="F344" s="79"/>
    </row>
    <row r="345" spans="1:6" ht="11.25">
      <c r="A345" s="6"/>
      <c r="B345" s="25"/>
      <c r="C345" s="79"/>
      <c r="D345" s="57"/>
      <c r="E345" s="79"/>
      <c r="F345" s="79"/>
    </row>
    <row r="346" spans="1:6" ht="11.25">
      <c r="A346" s="6"/>
      <c r="B346" s="25"/>
      <c r="C346" s="79"/>
      <c r="D346" s="57"/>
      <c r="E346" s="79"/>
      <c r="F346" s="79"/>
    </row>
    <row r="347" spans="1:6" ht="11.25">
      <c r="A347" s="6"/>
      <c r="B347" s="25"/>
      <c r="C347" s="79"/>
      <c r="D347" s="57"/>
      <c r="E347" s="79"/>
      <c r="F347" s="79"/>
    </row>
    <row r="348" spans="1:6" ht="11.25">
      <c r="A348" s="6"/>
      <c r="B348" s="25"/>
      <c r="C348" s="79"/>
      <c r="D348" s="57"/>
      <c r="E348" s="79"/>
      <c r="F348" s="79"/>
    </row>
    <row r="349" spans="1:6" ht="11.25">
      <c r="A349" s="6"/>
      <c r="B349" s="25"/>
      <c r="C349" s="79"/>
      <c r="D349" s="57"/>
      <c r="E349" s="79"/>
      <c r="F349" s="79"/>
    </row>
    <row r="350" spans="1:6" ht="11.25">
      <c r="A350" s="6"/>
      <c r="B350" s="25"/>
      <c r="C350" s="79"/>
      <c r="D350" s="57"/>
      <c r="E350" s="79"/>
      <c r="F350" s="79"/>
    </row>
    <row r="351" spans="1:6" ht="11.25">
      <c r="A351" s="6"/>
      <c r="B351" s="25"/>
      <c r="C351" s="79"/>
      <c r="D351" s="57"/>
      <c r="E351" s="79"/>
      <c r="F351" s="79"/>
    </row>
    <row r="352" spans="1:6" ht="11.25">
      <c r="A352" s="6"/>
      <c r="B352" s="25"/>
      <c r="C352" s="79"/>
      <c r="D352" s="57"/>
      <c r="E352" s="79"/>
      <c r="F352" s="79"/>
    </row>
    <row r="353" spans="1:6" ht="11.25">
      <c r="A353" s="6"/>
      <c r="B353" s="25"/>
      <c r="C353" s="79"/>
      <c r="D353" s="57"/>
      <c r="E353" s="79"/>
      <c r="F353" s="79"/>
    </row>
    <row r="354" spans="1:6" ht="11.25">
      <c r="A354" s="6"/>
      <c r="B354" s="25"/>
      <c r="C354" s="79"/>
      <c r="D354" s="57"/>
      <c r="E354" s="79"/>
      <c r="F354" s="79"/>
    </row>
    <row r="355" spans="1:6" ht="11.25">
      <c r="A355" s="6"/>
      <c r="B355" s="25"/>
      <c r="C355" s="79"/>
      <c r="D355" s="57"/>
      <c r="E355" s="79"/>
      <c r="F355" s="79"/>
    </row>
    <row r="356" spans="1:6" ht="11.25">
      <c r="A356" s="6"/>
      <c r="B356" s="25"/>
      <c r="C356" s="79"/>
      <c r="D356" s="57"/>
      <c r="E356" s="79"/>
      <c r="F356" s="79"/>
    </row>
    <row r="357" spans="1:6" ht="11.25">
      <c r="A357" s="6"/>
      <c r="B357" s="25"/>
      <c r="C357" s="79"/>
      <c r="D357" s="57"/>
      <c r="E357" s="79"/>
      <c r="F357" s="79"/>
    </row>
    <row r="358" spans="1:6" ht="11.25">
      <c r="A358" s="6"/>
      <c r="B358" s="25"/>
      <c r="C358" s="79"/>
      <c r="D358" s="57"/>
      <c r="E358" s="79"/>
      <c r="F358" s="79"/>
    </row>
    <row r="359" spans="1:6" ht="11.25">
      <c r="A359" s="6"/>
      <c r="B359" s="25"/>
      <c r="C359" s="79"/>
      <c r="D359" s="57"/>
      <c r="E359" s="79"/>
      <c r="F359" s="79"/>
    </row>
    <row r="360" spans="1:6" ht="11.25">
      <c r="A360" s="6"/>
      <c r="B360" s="25"/>
      <c r="C360" s="79"/>
      <c r="D360" s="57"/>
      <c r="E360" s="79"/>
      <c r="F360" s="79"/>
    </row>
    <row r="361" spans="1:6" ht="11.25">
      <c r="A361" s="6"/>
      <c r="B361" s="25"/>
      <c r="C361" s="79"/>
      <c r="D361" s="57"/>
      <c r="E361" s="79"/>
      <c r="F361" s="79"/>
    </row>
    <row r="362" spans="1:6" ht="11.25">
      <c r="A362" s="6"/>
      <c r="B362" s="25"/>
      <c r="C362" s="79"/>
      <c r="D362" s="57"/>
      <c r="E362" s="79"/>
      <c r="F362" s="79"/>
    </row>
    <row r="363" spans="1:6" ht="11.25">
      <c r="A363" s="6"/>
      <c r="B363" s="25"/>
      <c r="C363" s="79"/>
      <c r="D363" s="57"/>
      <c r="E363" s="79"/>
      <c r="F363" s="79"/>
    </row>
    <row r="364" spans="1:6" ht="11.25">
      <c r="A364" s="6"/>
      <c r="B364" s="25"/>
      <c r="C364" s="79"/>
      <c r="D364" s="57"/>
      <c r="E364" s="79"/>
      <c r="F364" s="79"/>
    </row>
    <row r="365" spans="1:6" ht="11.25">
      <c r="A365" s="6"/>
      <c r="B365" s="25"/>
      <c r="C365" s="79"/>
      <c r="D365" s="57"/>
      <c r="E365" s="79"/>
      <c r="F365" s="79"/>
    </row>
    <row r="366" spans="1:6" ht="11.25">
      <c r="A366" s="6"/>
      <c r="B366" s="25"/>
      <c r="C366" s="79"/>
      <c r="D366" s="57"/>
      <c r="E366" s="79"/>
      <c r="F366" s="79"/>
    </row>
    <row r="367" spans="1:6" ht="11.25">
      <c r="A367" s="6"/>
      <c r="B367" s="25"/>
      <c r="C367" s="79"/>
      <c r="D367" s="57"/>
      <c r="E367" s="79"/>
      <c r="F367" s="79"/>
    </row>
    <row r="368" spans="1:6" ht="11.25">
      <c r="A368" s="6"/>
      <c r="B368" s="25"/>
      <c r="C368" s="79"/>
      <c r="D368" s="57"/>
      <c r="E368" s="79"/>
      <c r="F368" s="79"/>
    </row>
    <row r="369" spans="1:6" ht="11.25">
      <c r="A369" s="6"/>
      <c r="B369" s="25"/>
      <c r="C369" s="79"/>
      <c r="D369" s="57"/>
      <c r="E369" s="79"/>
      <c r="F369" s="79"/>
    </row>
    <row r="370" spans="1:6" ht="11.25">
      <c r="A370" s="6"/>
      <c r="B370" s="25"/>
      <c r="C370" s="79"/>
      <c r="D370" s="57"/>
      <c r="E370" s="79"/>
      <c r="F370" s="79"/>
    </row>
    <row r="371" spans="1:6" ht="11.25">
      <c r="A371" s="6"/>
      <c r="B371" s="25"/>
      <c r="C371" s="79"/>
      <c r="D371" s="57"/>
      <c r="E371" s="79"/>
      <c r="F371" s="79"/>
    </row>
    <row r="372" spans="1:6" ht="11.25">
      <c r="A372" s="6"/>
      <c r="B372" s="25"/>
      <c r="C372" s="79"/>
      <c r="D372" s="57"/>
      <c r="E372" s="79"/>
      <c r="F372" s="79"/>
    </row>
    <row r="373" spans="1:6" ht="11.25">
      <c r="A373" s="6"/>
      <c r="B373" s="25"/>
      <c r="C373" s="79"/>
      <c r="D373" s="57"/>
      <c r="E373" s="79"/>
      <c r="F373" s="79"/>
    </row>
    <row r="374" spans="1:6" ht="11.25">
      <c r="A374" s="6"/>
      <c r="B374" s="25"/>
      <c r="C374" s="79"/>
      <c r="D374" s="57"/>
      <c r="E374" s="79"/>
      <c r="F374" s="79"/>
    </row>
    <row r="375" spans="1:6" ht="11.25">
      <c r="A375" s="6"/>
      <c r="B375" s="25"/>
      <c r="C375" s="79"/>
      <c r="D375" s="57"/>
      <c r="E375" s="79"/>
      <c r="F375" s="79"/>
    </row>
    <row r="376" spans="1:6" ht="11.25">
      <c r="A376" s="6"/>
      <c r="B376" s="25"/>
      <c r="C376" s="79"/>
      <c r="D376" s="57"/>
      <c r="E376" s="79"/>
      <c r="F376" s="79"/>
    </row>
    <row r="377" spans="1:6" ht="11.25">
      <c r="A377" s="6"/>
      <c r="B377" s="25"/>
      <c r="C377" s="79"/>
      <c r="D377" s="57"/>
      <c r="E377" s="79"/>
      <c r="F377" s="79"/>
    </row>
    <row r="378" spans="1:6" ht="11.25">
      <c r="A378" s="6"/>
      <c r="B378" s="25"/>
      <c r="C378" s="79"/>
      <c r="D378" s="57"/>
      <c r="E378" s="79"/>
      <c r="F378" s="79"/>
    </row>
    <row r="379" spans="1:6" ht="11.25">
      <c r="A379" s="6"/>
      <c r="B379" s="25"/>
      <c r="C379" s="79"/>
      <c r="D379" s="57"/>
      <c r="E379" s="79"/>
      <c r="F379" s="79"/>
    </row>
    <row r="380" spans="1:6" ht="11.25">
      <c r="A380" s="6"/>
      <c r="B380" s="25"/>
      <c r="C380" s="79"/>
      <c r="D380" s="57"/>
      <c r="E380" s="79"/>
      <c r="F380" s="79"/>
    </row>
    <row r="381" spans="1:6" ht="11.25">
      <c r="A381" s="6"/>
      <c r="B381" s="25"/>
      <c r="C381" s="79"/>
      <c r="D381" s="57"/>
      <c r="E381" s="79"/>
      <c r="F381" s="79"/>
    </row>
    <row r="382" spans="1:6" ht="11.25">
      <c r="A382" s="6"/>
      <c r="B382" s="25"/>
      <c r="C382" s="79"/>
      <c r="D382" s="57"/>
      <c r="E382" s="79"/>
      <c r="F382" s="79"/>
    </row>
    <row r="383" spans="1:6" ht="11.25">
      <c r="A383" s="6"/>
      <c r="B383" s="25"/>
      <c r="C383" s="79"/>
      <c r="D383" s="57"/>
      <c r="E383" s="79"/>
      <c r="F383" s="79"/>
    </row>
    <row r="384" spans="1:6" ht="11.25">
      <c r="A384" s="6"/>
      <c r="B384" s="25"/>
      <c r="C384" s="79"/>
      <c r="D384" s="57"/>
      <c r="E384" s="79"/>
      <c r="F384" s="79"/>
    </row>
    <row r="385" spans="1:6" ht="11.25">
      <c r="A385" s="6"/>
      <c r="B385" s="25"/>
      <c r="C385" s="79"/>
      <c r="D385" s="57"/>
      <c r="E385" s="79"/>
      <c r="F385" s="79"/>
    </row>
    <row r="386" spans="1:6" ht="11.25">
      <c r="A386" s="6"/>
      <c r="B386" s="25"/>
      <c r="C386" s="79"/>
      <c r="D386" s="57"/>
      <c r="E386" s="79"/>
      <c r="F386" s="79"/>
    </row>
    <row r="387" spans="1:6" ht="11.25">
      <c r="A387" s="6"/>
      <c r="B387" s="25"/>
      <c r="C387" s="79"/>
      <c r="D387" s="57"/>
      <c r="E387" s="79"/>
      <c r="F387" s="79"/>
    </row>
    <row r="388" spans="1:6" ht="11.25">
      <c r="A388" s="6"/>
      <c r="B388" s="25"/>
      <c r="C388" s="79"/>
      <c r="D388" s="57"/>
      <c r="E388" s="79"/>
      <c r="F388" s="79"/>
    </row>
    <row r="389" spans="1:6" ht="11.25">
      <c r="A389" s="6"/>
      <c r="B389" s="25"/>
      <c r="C389" s="79"/>
      <c r="D389" s="57"/>
      <c r="E389" s="79"/>
      <c r="F389" s="79"/>
    </row>
    <row r="390" spans="1:6" ht="11.25">
      <c r="A390" s="6"/>
      <c r="B390" s="25"/>
      <c r="C390" s="79"/>
      <c r="D390" s="57"/>
      <c r="E390" s="79"/>
      <c r="F390" s="79"/>
    </row>
    <row r="391" spans="1:6" ht="11.25">
      <c r="A391" s="6"/>
      <c r="B391" s="25"/>
      <c r="C391" s="79"/>
      <c r="D391" s="57"/>
      <c r="E391" s="79"/>
      <c r="F391" s="79"/>
    </row>
    <row r="392" spans="1:6" ht="11.25">
      <c r="A392" s="6"/>
      <c r="B392" s="25"/>
      <c r="C392" s="79"/>
      <c r="D392" s="57"/>
      <c r="E392" s="79"/>
      <c r="F392" s="79"/>
    </row>
    <row r="393" spans="1:6" ht="11.25">
      <c r="A393" s="6"/>
      <c r="B393" s="25"/>
      <c r="C393" s="79"/>
      <c r="D393" s="57"/>
      <c r="E393" s="79"/>
      <c r="F393" s="79"/>
    </row>
    <row r="394" spans="1:6" ht="11.25">
      <c r="A394" s="6"/>
      <c r="B394" s="25"/>
      <c r="C394" s="79"/>
      <c r="D394" s="57"/>
      <c r="E394" s="79"/>
      <c r="F394" s="79"/>
    </row>
    <row r="395" spans="1:6" ht="11.25">
      <c r="A395" s="6"/>
      <c r="B395" s="25"/>
      <c r="C395" s="79"/>
      <c r="D395" s="57"/>
      <c r="E395" s="79"/>
      <c r="F395" s="79"/>
    </row>
    <row r="396" spans="1:6" ht="11.25">
      <c r="A396" s="6"/>
      <c r="B396" s="25"/>
      <c r="C396" s="79"/>
      <c r="D396" s="57"/>
      <c r="E396" s="79"/>
      <c r="F396" s="79"/>
    </row>
    <row r="397" spans="1:6" ht="11.25">
      <c r="A397" s="6"/>
      <c r="B397" s="25"/>
      <c r="C397" s="79"/>
      <c r="D397" s="57"/>
      <c r="E397" s="79"/>
      <c r="F397" s="79"/>
    </row>
    <row r="398" spans="1:6" ht="11.25">
      <c r="A398" s="6"/>
      <c r="B398" s="25"/>
      <c r="C398" s="79"/>
      <c r="D398" s="57"/>
      <c r="E398" s="79"/>
      <c r="F398" s="79"/>
    </row>
    <row r="399" spans="1:6" ht="11.25">
      <c r="A399" s="6"/>
      <c r="B399" s="25"/>
      <c r="C399" s="79"/>
      <c r="D399" s="57"/>
      <c r="E399" s="79"/>
      <c r="F399" s="79"/>
    </row>
    <row r="400" spans="1:6" ht="11.25">
      <c r="A400" s="6"/>
      <c r="B400" s="25"/>
      <c r="C400" s="79"/>
      <c r="D400" s="57"/>
      <c r="E400" s="79"/>
      <c r="F400" s="79"/>
    </row>
    <row r="401" spans="1:6" ht="11.25">
      <c r="A401" s="6"/>
      <c r="B401" s="25"/>
      <c r="C401" s="79"/>
      <c r="D401" s="57"/>
      <c r="E401" s="79"/>
      <c r="F401" s="79"/>
    </row>
    <row r="402" spans="1:6" ht="11.25">
      <c r="A402" s="6"/>
      <c r="B402" s="25"/>
      <c r="C402" s="79"/>
      <c r="D402" s="57"/>
      <c r="E402" s="79"/>
      <c r="F402" s="79"/>
    </row>
    <row r="403" spans="1:6" ht="11.25">
      <c r="A403" s="6"/>
      <c r="B403" s="25"/>
      <c r="C403" s="79"/>
      <c r="D403" s="57"/>
      <c r="E403" s="79"/>
      <c r="F403" s="79"/>
    </row>
    <row r="404" spans="1:6" ht="11.25">
      <c r="A404" s="6"/>
      <c r="B404" s="25"/>
      <c r="C404" s="79"/>
      <c r="D404" s="57"/>
      <c r="E404" s="79"/>
      <c r="F404" s="79"/>
    </row>
    <row r="405" spans="1:6" ht="11.25">
      <c r="A405" s="6"/>
      <c r="B405" s="25"/>
      <c r="C405" s="79"/>
      <c r="D405" s="57"/>
      <c r="E405" s="79"/>
      <c r="F405" s="79"/>
    </row>
    <row r="406" spans="1:6" ht="11.25">
      <c r="A406" s="6"/>
      <c r="B406" s="25"/>
      <c r="C406" s="79"/>
      <c r="D406" s="57"/>
      <c r="E406" s="79"/>
      <c r="F406" s="79"/>
    </row>
    <row r="407" spans="1:6" ht="11.25">
      <c r="A407" s="6"/>
      <c r="B407" s="25"/>
      <c r="C407" s="79"/>
      <c r="D407" s="57"/>
      <c r="E407" s="79"/>
      <c r="F407" s="79"/>
    </row>
    <row r="408" spans="1:6" ht="11.25">
      <c r="A408" s="6"/>
      <c r="B408" s="25"/>
      <c r="C408" s="79"/>
      <c r="D408" s="57"/>
      <c r="E408" s="79"/>
      <c r="F408" s="79"/>
    </row>
    <row r="409" spans="1:6" ht="11.25">
      <c r="A409" s="6"/>
      <c r="B409" s="25"/>
      <c r="C409" s="79"/>
      <c r="D409" s="57"/>
      <c r="E409" s="79"/>
      <c r="F409" s="79"/>
    </row>
    <row r="410" spans="1:6" ht="11.25">
      <c r="A410" s="6"/>
      <c r="B410" s="25"/>
      <c r="C410" s="79"/>
      <c r="D410" s="57"/>
      <c r="E410" s="79"/>
      <c r="F410" s="79"/>
    </row>
    <row r="411" spans="1:6" ht="11.25">
      <c r="A411" s="6"/>
      <c r="B411" s="25"/>
      <c r="C411" s="79"/>
      <c r="D411" s="57"/>
      <c r="E411" s="79"/>
      <c r="F411" s="79"/>
    </row>
    <row r="412" spans="1:6" ht="11.25">
      <c r="A412" s="6"/>
      <c r="B412" s="25"/>
      <c r="C412" s="79"/>
      <c r="D412" s="57"/>
      <c r="E412" s="79"/>
      <c r="F412" s="79"/>
    </row>
    <row r="413" spans="1:6" ht="11.25">
      <c r="A413" s="6"/>
      <c r="B413" s="25"/>
      <c r="C413" s="79"/>
      <c r="D413" s="57"/>
      <c r="E413" s="79"/>
      <c r="F413" s="79"/>
    </row>
    <row r="414" spans="1:6" ht="11.25">
      <c r="A414" s="6"/>
      <c r="B414" s="25"/>
      <c r="C414" s="79"/>
      <c r="D414" s="57"/>
      <c r="E414" s="79"/>
      <c r="F414" s="79"/>
    </row>
    <row r="415" spans="1:6" ht="11.25">
      <c r="A415" s="6"/>
      <c r="B415" s="25"/>
      <c r="C415" s="79"/>
      <c r="D415" s="57"/>
      <c r="E415" s="79"/>
      <c r="F415" s="79"/>
    </row>
    <row r="416" spans="1:6" ht="11.25">
      <c r="A416" s="6"/>
      <c r="B416" s="25"/>
      <c r="C416" s="79"/>
      <c r="D416" s="57"/>
      <c r="E416" s="79"/>
      <c r="F416" s="79"/>
    </row>
    <row r="417" spans="1:6" ht="11.25">
      <c r="A417" s="6"/>
      <c r="B417" s="25"/>
      <c r="C417" s="79"/>
      <c r="D417" s="57"/>
      <c r="E417" s="79"/>
      <c r="F417" s="79"/>
    </row>
    <row r="418" spans="1:6" ht="11.25">
      <c r="A418" s="6"/>
      <c r="B418" s="25"/>
      <c r="C418" s="79"/>
      <c r="D418" s="57"/>
      <c r="E418" s="79"/>
      <c r="F418" s="79"/>
    </row>
    <row r="419" spans="1:6" ht="11.25">
      <c r="A419" s="6"/>
      <c r="B419" s="25"/>
      <c r="C419" s="79"/>
      <c r="D419" s="57"/>
      <c r="E419" s="79"/>
      <c r="F419" s="79"/>
    </row>
    <row r="420" spans="1:6" ht="11.25">
      <c r="A420" s="6"/>
      <c r="B420" s="25"/>
      <c r="C420" s="79"/>
      <c r="D420" s="57"/>
      <c r="E420" s="79"/>
      <c r="F420" s="79"/>
    </row>
    <row r="421" spans="1:6" ht="11.25">
      <c r="A421" s="6"/>
      <c r="B421" s="25"/>
      <c r="C421" s="79"/>
      <c r="D421" s="57"/>
      <c r="E421" s="79"/>
      <c r="F421" s="79"/>
    </row>
    <row r="422" spans="1:6" ht="11.25">
      <c r="A422" s="6"/>
      <c r="B422" s="25"/>
      <c r="C422" s="79"/>
      <c r="D422" s="57"/>
      <c r="E422" s="79"/>
      <c r="F422" s="79"/>
    </row>
    <row r="423" spans="1:6" ht="11.25">
      <c r="A423" s="6"/>
      <c r="B423" s="25"/>
      <c r="C423" s="79"/>
      <c r="D423" s="57"/>
      <c r="E423" s="79"/>
      <c r="F423" s="79"/>
    </row>
    <row r="424" spans="1:6" ht="11.25">
      <c r="A424" s="6"/>
      <c r="B424" s="25"/>
      <c r="C424" s="79"/>
      <c r="D424" s="57"/>
      <c r="E424" s="79"/>
      <c r="F424" s="79"/>
    </row>
    <row r="425" spans="1:6" ht="11.25">
      <c r="A425" s="6"/>
      <c r="B425" s="25"/>
      <c r="C425" s="79"/>
      <c r="D425" s="57"/>
      <c r="E425" s="79"/>
      <c r="F425" s="79"/>
    </row>
    <row r="426" spans="1:6" ht="11.25">
      <c r="A426" s="6"/>
      <c r="B426" s="25"/>
      <c r="C426" s="79"/>
      <c r="D426" s="57"/>
      <c r="E426" s="79"/>
      <c r="F426" s="79"/>
    </row>
    <row r="427" spans="1:6" ht="11.25">
      <c r="A427" s="6"/>
      <c r="B427" s="25"/>
      <c r="C427" s="79"/>
      <c r="D427" s="57"/>
      <c r="E427" s="79"/>
      <c r="F427" s="79"/>
    </row>
    <row r="428" spans="1:6" ht="11.25">
      <c r="A428" s="6"/>
      <c r="B428" s="25"/>
      <c r="C428" s="79"/>
      <c r="D428" s="57"/>
      <c r="E428" s="79"/>
      <c r="F428" s="79"/>
    </row>
    <row r="429" spans="1:6" ht="11.25">
      <c r="A429" s="6"/>
      <c r="B429" s="25"/>
      <c r="C429" s="79"/>
      <c r="D429" s="57"/>
      <c r="E429" s="79"/>
      <c r="F429" s="79"/>
    </row>
    <row r="430" spans="1:6" ht="11.25">
      <c r="A430" s="6"/>
      <c r="B430" s="25"/>
      <c r="C430" s="79"/>
      <c r="D430" s="57"/>
      <c r="E430" s="79"/>
      <c r="F430" s="79"/>
    </row>
    <row r="431" spans="1:6" ht="11.25">
      <c r="A431" s="6"/>
      <c r="B431" s="25"/>
      <c r="C431" s="79"/>
      <c r="D431" s="57"/>
      <c r="E431" s="79"/>
      <c r="F431" s="79"/>
    </row>
    <row r="432" spans="1:6" ht="11.25">
      <c r="A432" s="6"/>
      <c r="B432" s="25"/>
      <c r="C432" s="79"/>
      <c r="D432" s="57"/>
      <c r="E432" s="79"/>
      <c r="F432" s="79"/>
    </row>
    <row r="433" spans="1:6" ht="11.25">
      <c r="A433" s="6"/>
      <c r="B433" s="25"/>
      <c r="C433" s="79"/>
      <c r="D433" s="57"/>
      <c r="E433" s="79"/>
      <c r="F433" s="79"/>
    </row>
    <row r="434" spans="1:6" ht="11.25">
      <c r="A434" s="6"/>
      <c r="B434" s="25"/>
      <c r="C434" s="79"/>
      <c r="D434" s="57"/>
      <c r="E434" s="79"/>
      <c r="F434" s="79"/>
    </row>
    <row r="435" spans="1:6" ht="11.25">
      <c r="A435" s="6"/>
      <c r="B435" s="25"/>
      <c r="C435" s="79"/>
      <c r="D435" s="57"/>
      <c r="E435" s="79"/>
      <c r="F435" s="79"/>
    </row>
    <row r="436" spans="1:6" ht="11.25">
      <c r="A436" s="6"/>
      <c r="B436" s="25"/>
      <c r="C436" s="79"/>
      <c r="D436" s="57"/>
      <c r="E436" s="79"/>
      <c r="F436" s="79"/>
    </row>
    <row r="437" spans="1:6" ht="11.25">
      <c r="A437" s="6"/>
      <c r="B437" s="25"/>
      <c r="C437" s="79"/>
      <c r="D437" s="57"/>
      <c r="E437" s="79"/>
      <c r="F437" s="79"/>
    </row>
    <row r="438" spans="1:6" ht="11.25">
      <c r="A438" s="6"/>
      <c r="B438" s="25"/>
      <c r="C438" s="79"/>
      <c r="D438" s="57"/>
      <c r="E438" s="79"/>
      <c r="F438" s="79"/>
    </row>
  </sheetData>
  <sheetProtection sheet="1" objects="1" scenarios="1"/>
  <mergeCells count="2">
    <mergeCell ref="B2:D2"/>
    <mergeCell ref="B3:D3"/>
  </mergeCells>
  <printOptions gridLines="1"/>
  <pageMargins left="0.75" right="0.75" top="1" bottom="1" header="0.5" footer="0.5"/>
  <pageSetup horizontalDpi="600" verticalDpi="600" orientation="landscape" scale="90" r:id="rId1"/>
  <headerFooter alignWithMargins="0">
    <oddFooter>&amp;L File: &amp;F ! &amp;A&amp;R&amp;D  &amp;P of &amp;N</oddFooter>
  </headerFooter>
</worksheet>
</file>

<file path=xl/worksheets/sheet15.xml><?xml version="1.0" encoding="utf-8"?>
<worksheet xmlns="http://schemas.openxmlformats.org/spreadsheetml/2006/main" xmlns:r="http://schemas.openxmlformats.org/officeDocument/2006/relationships">
  <sheetPr codeName="WeekSummary"/>
  <dimension ref="A1:K24"/>
  <sheetViews>
    <sheetView showRowColHeaders="0" workbookViewId="0" topLeftCell="A1">
      <selection activeCell="C3" sqref="C3:E3"/>
    </sheetView>
  </sheetViews>
  <sheetFormatPr defaultColWidth="9.140625" defaultRowHeight="12.75"/>
  <cols>
    <col min="1" max="1" width="30.7109375" style="240" customWidth="1"/>
    <col min="2" max="2" width="0.85546875" style="132" customWidth="1"/>
    <col min="3" max="3" width="12.7109375" style="245" customWidth="1"/>
    <col min="4" max="4" width="0.85546875" style="132" customWidth="1"/>
    <col min="5" max="5" width="12.7109375" style="245" customWidth="1"/>
    <col min="6" max="6" width="0.85546875" style="132" customWidth="1"/>
    <col min="7" max="7" width="12.7109375" style="245" customWidth="1"/>
    <col min="8" max="8" width="0.85546875" style="132" customWidth="1"/>
    <col min="9" max="9" width="12.7109375" style="240" customWidth="1"/>
    <col min="10" max="10" width="1.7109375" style="132" customWidth="1"/>
    <col min="11" max="11" width="9.140625" style="132" customWidth="1"/>
    <col min="12" max="16384" width="9.140625" style="130" customWidth="1"/>
  </cols>
  <sheetData>
    <row r="1" spans="1:9" ht="15.75">
      <c r="A1" s="174" t="str">
        <f>[0]!TSPProcessName&amp;" Week Summary - Form WEEK"</f>
        <v>TSPi Week Summary - Form WEEK</v>
      </c>
      <c r="C1" s="241"/>
      <c r="E1" s="241"/>
      <c r="G1" s="241"/>
      <c r="I1" s="130"/>
    </row>
    <row r="2" spans="1:11" s="256" customFormat="1" ht="12.75">
      <c r="A2" s="252" t="s">
        <v>10</v>
      </c>
      <c r="B2" s="253"/>
      <c r="C2" s="314" t="str">
        <f>IF(Name=0,"",Name)</f>
        <v>Lohtu</v>
      </c>
      <c r="D2" s="315"/>
      <c r="E2" s="315"/>
      <c r="F2" s="253"/>
      <c r="G2" s="254" t="s">
        <v>5</v>
      </c>
      <c r="H2" s="253"/>
      <c r="I2" s="255">
        <f>currentDate</f>
        <v>37740.90214467593</v>
      </c>
      <c r="J2" s="253"/>
      <c r="K2" s="253"/>
    </row>
    <row r="3" spans="1:11" s="256" customFormat="1" ht="12.75">
      <c r="A3" s="252" t="s">
        <v>92</v>
      </c>
      <c r="B3" s="253"/>
      <c r="C3" s="316" t="str">
        <f>IF(TeamName=0,"",TeamName)</f>
        <v>B</v>
      </c>
      <c r="D3" s="317"/>
      <c r="E3" s="317"/>
      <c r="F3" s="253"/>
      <c r="G3" s="254" t="str">
        <f>IF(Project!C5&lt;&gt;"",Project!C5,"")</f>
        <v>Instructor</v>
      </c>
      <c r="H3" s="253"/>
      <c r="I3" s="249" t="str">
        <f>IF(InstructorName=0,"",InstructorName)</f>
        <v>Inkeri Verkamo</v>
      </c>
      <c r="J3" s="253"/>
      <c r="K3" s="253"/>
    </row>
    <row r="4" spans="1:11" s="256" customFormat="1" ht="15.75" customHeight="1">
      <c r="A4" s="252" t="s">
        <v>1</v>
      </c>
      <c r="B4" s="253"/>
      <c r="C4" s="250">
        <v>6</v>
      </c>
      <c r="D4" s="253"/>
      <c r="E4" s="251"/>
      <c r="F4" s="253"/>
      <c r="G4" s="254" t="s">
        <v>270</v>
      </c>
      <c r="H4" s="253"/>
      <c r="I4" s="257">
        <f>IF(Cycle=0,"",Cycle)</f>
        <v>2</v>
      </c>
      <c r="J4" s="253"/>
      <c r="K4" s="253"/>
    </row>
    <row r="5" spans="1:9" ht="12">
      <c r="A5" s="136"/>
      <c r="C5" s="241"/>
      <c r="E5" s="241"/>
      <c r="G5" s="242"/>
      <c r="I5" s="137"/>
    </row>
    <row r="6" spans="1:9" ht="12">
      <c r="A6" s="136" t="s">
        <v>296</v>
      </c>
      <c r="C6" s="241"/>
      <c r="E6" s="241"/>
      <c r="G6" s="242" t="s">
        <v>60</v>
      </c>
      <c r="I6" s="137" t="s">
        <v>164</v>
      </c>
    </row>
    <row r="7" spans="1:9" ht="12">
      <c r="A7" s="138" t="s">
        <v>302</v>
      </c>
      <c r="C7" s="241"/>
      <c r="E7" s="241"/>
      <c r="G7" s="161">
        <v>0</v>
      </c>
      <c r="I7" s="161">
        <v>0</v>
      </c>
    </row>
    <row r="8" spans="1:9" ht="12">
      <c r="A8" s="138" t="s">
        <v>299</v>
      </c>
      <c r="C8" s="241"/>
      <c r="E8" s="241"/>
      <c r="G8" s="161">
        <v>0</v>
      </c>
      <c r="I8" s="161">
        <v>109.66666666666666</v>
      </c>
    </row>
    <row r="9" spans="1:9" ht="12">
      <c r="A9" s="138" t="s">
        <v>300</v>
      </c>
      <c r="C9" s="241"/>
      <c r="E9" s="241"/>
      <c r="G9" s="161">
        <v>0</v>
      </c>
      <c r="I9" s="161">
        <v>0</v>
      </c>
    </row>
    <row r="10" spans="1:9" ht="12">
      <c r="A10" s="138" t="s">
        <v>301</v>
      </c>
      <c r="C10" s="241"/>
      <c r="E10" s="241"/>
      <c r="G10" s="161">
        <v>0</v>
      </c>
      <c r="I10" s="161">
        <v>0</v>
      </c>
    </row>
    <row r="11" spans="1:9" ht="12">
      <c r="A11" s="138" t="s">
        <v>297</v>
      </c>
      <c r="C11" s="241"/>
      <c r="E11" s="241"/>
      <c r="G11" s="161"/>
      <c r="I11" s="161"/>
    </row>
    <row r="12" spans="1:9" ht="12">
      <c r="A12" s="130"/>
      <c r="C12" s="241"/>
      <c r="E12" s="241"/>
      <c r="G12" s="241"/>
      <c r="I12" s="130"/>
    </row>
    <row r="13" spans="1:9" ht="12">
      <c r="A13" s="130"/>
      <c r="C13" s="241"/>
      <c r="E13" s="241"/>
      <c r="G13" s="241"/>
      <c r="I13" s="130"/>
    </row>
    <row r="14" spans="1:9" ht="24">
      <c r="A14" s="136" t="s">
        <v>298</v>
      </c>
      <c r="C14" s="243" t="s">
        <v>360</v>
      </c>
      <c r="E14" s="243" t="s">
        <v>361</v>
      </c>
      <c r="G14" s="243" t="s">
        <v>362</v>
      </c>
      <c r="I14" s="238" t="s">
        <v>363</v>
      </c>
    </row>
    <row r="15" spans="1:9" ht="12">
      <c r="A15" s="138" t="str">
        <f>Roles!A2</f>
        <v>Team Leader</v>
      </c>
      <c r="C15" s="161"/>
      <c r="E15" s="161"/>
      <c r="G15" s="161"/>
      <c r="I15" s="161"/>
    </row>
    <row r="16" spans="1:9" ht="12">
      <c r="A16" s="138" t="str">
        <f>Roles!A4</f>
        <v>Development Manager</v>
      </c>
      <c r="C16" s="161"/>
      <c r="E16" s="161"/>
      <c r="G16" s="161"/>
      <c r="I16" s="161"/>
    </row>
    <row r="17" spans="1:9" ht="12">
      <c r="A17" s="138" t="str">
        <f>Roles!A6</f>
        <v>Planning Manager</v>
      </c>
      <c r="C17" s="161"/>
      <c r="E17" s="161"/>
      <c r="G17" s="161"/>
      <c r="I17" s="161"/>
    </row>
    <row r="18" spans="1:9" ht="12">
      <c r="A18" s="138" t="str">
        <f>Roles!A8</f>
        <v>Quality/Process Manager</v>
      </c>
      <c r="C18" s="161"/>
      <c r="E18" s="161"/>
      <c r="G18" s="161"/>
      <c r="I18" s="161"/>
    </row>
    <row r="19" spans="1:9" ht="12">
      <c r="A19" s="138" t="str">
        <f>Roles!A10</f>
        <v>Support Manager</v>
      </c>
      <c r="C19" s="161"/>
      <c r="E19" s="161"/>
      <c r="G19" s="161"/>
      <c r="I19" s="161"/>
    </row>
    <row r="20" spans="1:9" ht="12">
      <c r="A20" s="138">
        <f>Roles!A20</f>
        <v>0</v>
      </c>
      <c r="C20" s="161"/>
      <c r="E20" s="161"/>
      <c r="G20" s="161"/>
      <c r="I20" s="161"/>
    </row>
    <row r="21" spans="1:9" ht="12">
      <c r="A21" s="130" t="s">
        <v>303</v>
      </c>
      <c r="C21" s="161">
        <f>SUM(C15:C20)</f>
        <v>0</v>
      </c>
      <c r="E21" s="161">
        <f>SUM(E15:E20)</f>
        <v>0</v>
      </c>
      <c r="G21" s="161">
        <f>SUM(G15:G20)</f>
        <v>0</v>
      </c>
      <c r="I21" s="161">
        <f>SUM(I15:I20)</f>
        <v>0</v>
      </c>
    </row>
    <row r="22" spans="1:9" ht="12">
      <c r="A22" s="130"/>
      <c r="C22" s="241"/>
      <c r="E22" s="241"/>
      <c r="G22" s="241"/>
      <c r="I22" s="130"/>
    </row>
    <row r="23" spans="1:9" ht="12">
      <c r="A23" s="246" t="s">
        <v>376</v>
      </c>
      <c r="C23" s="244" t="s">
        <v>2</v>
      </c>
      <c r="E23" s="244" t="s">
        <v>3</v>
      </c>
      <c r="G23" s="244" t="s">
        <v>6</v>
      </c>
      <c r="I23" s="239" t="s">
        <v>287</v>
      </c>
    </row>
    <row r="24" spans="1:9" ht="12">
      <c r="A24" s="135"/>
      <c r="C24" s="161"/>
      <c r="E24" s="161"/>
      <c r="G24" s="161"/>
      <c r="I24" s="135"/>
    </row>
  </sheetData>
  <sheetProtection sheet="1" objects="1" scenarios="1"/>
  <mergeCells count="2">
    <mergeCell ref="C2:E2"/>
    <mergeCell ref="C3:E3"/>
  </mergeCells>
  <printOptions/>
  <pageMargins left="0.75" right="0.75" top="1" bottom="1" header="0.5" footer="0.5"/>
  <pageSetup horizontalDpi="600" verticalDpi="600" orientation="portrait" r:id="rId2"/>
  <headerFooter alignWithMargins="0">
    <oddFooter>&amp;L File: &amp;F ! &amp;A&amp;R&amp;D  &amp;P of &amp;N</oddFooter>
  </headerFooter>
  <legacyDrawing r:id="rId1"/>
</worksheet>
</file>

<file path=xl/worksheets/sheet16.xml><?xml version="1.0" encoding="utf-8"?>
<worksheet xmlns="http://schemas.openxmlformats.org/spreadsheetml/2006/main" xmlns:r="http://schemas.openxmlformats.org/officeDocument/2006/relationships">
  <sheetPr codeName="DefectTypes"/>
  <dimension ref="A1:D37"/>
  <sheetViews>
    <sheetView showRowColHeaders="0" workbookViewId="0" topLeftCell="A1">
      <selection activeCell="B2" sqref="B2"/>
    </sheetView>
  </sheetViews>
  <sheetFormatPr defaultColWidth="9.140625" defaultRowHeight="12.75"/>
  <cols>
    <col min="1" max="1" width="5.00390625" style="13" bestFit="1" customWidth="1"/>
    <col min="2" max="2" width="29.8515625" style="13" customWidth="1"/>
    <col min="3" max="16384" width="9.140625" style="4" customWidth="1"/>
  </cols>
  <sheetData>
    <row r="1" spans="1:2" s="12" customFormat="1" ht="11.25">
      <c r="A1" s="16" t="s">
        <v>24</v>
      </c>
      <c r="B1" s="16" t="s">
        <v>22</v>
      </c>
    </row>
    <row r="2" spans="1:2" ht="11.25">
      <c r="A2" s="13">
        <v>10</v>
      </c>
      <c r="B2" s="13" t="s">
        <v>29</v>
      </c>
    </row>
    <row r="3" spans="1:2" ht="11.25">
      <c r="A3" s="13">
        <v>20</v>
      </c>
      <c r="B3" s="13" t="s">
        <v>30</v>
      </c>
    </row>
    <row r="4" spans="1:2" ht="11.25">
      <c r="A4" s="13">
        <v>30</v>
      </c>
      <c r="B4" s="13" t="s">
        <v>31</v>
      </c>
    </row>
    <row r="5" spans="1:2" ht="11.25">
      <c r="A5" s="13">
        <v>40</v>
      </c>
      <c r="B5" s="13" t="s">
        <v>32</v>
      </c>
    </row>
    <row r="6" spans="1:2" ht="11.25">
      <c r="A6" s="13">
        <v>50</v>
      </c>
      <c r="B6" s="13" t="s">
        <v>33</v>
      </c>
    </row>
    <row r="7" spans="1:2" ht="11.25">
      <c r="A7" s="13">
        <v>60</v>
      </c>
      <c r="B7" s="13" t="s">
        <v>34</v>
      </c>
    </row>
    <row r="8" spans="1:2" ht="11.25">
      <c r="A8" s="13">
        <v>70</v>
      </c>
      <c r="B8" s="13" t="s">
        <v>35</v>
      </c>
    </row>
    <row r="9" spans="1:2" ht="11.25">
      <c r="A9" s="13">
        <v>80</v>
      </c>
      <c r="B9" s="13" t="s">
        <v>36</v>
      </c>
    </row>
    <row r="10" spans="1:2" ht="11.25">
      <c r="A10" s="13">
        <v>90</v>
      </c>
      <c r="B10" s="13" t="s">
        <v>37</v>
      </c>
    </row>
    <row r="11" spans="1:2" ht="11.25">
      <c r="A11" s="13">
        <v>100</v>
      </c>
      <c r="B11" s="13" t="s">
        <v>38</v>
      </c>
    </row>
    <row r="37" ht="11.25">
      <c r="D37" s="109"/>
    </row>
  </sheetData>
  <sheetProtection sheet="1" objects="1" scenarios="1"/>
  <printOptions/>
  <pageMargins left="0.75" right="0.75" top="1" bottom="1" header="0.5" footer="0.5"/>
  <pageSetup horizontalDpi="600" verticalDpi="600" orientation="portrait" r:id="rId1"/>
  <headerFooter alignWithMargins="0">
    <oddFooter>&amp;L File: &amp;F ! &amp;A&amp;R&amp;D  &amp;P of &amp;N</oddFooter>
  </headerFooter>
</worksheet>
</file>

<file path=xl/worksheets/sheet17.xml><?xml version="1.0" encoding="utf-8"?>
<worksheet xmlns="http://schemas.openxmlformats.org/spreadsheetml/2006/main" xmlns:r="http://schemas.openxmlformats.org/officeDocument/2006/relationships">
  <sheetPr codeName="Phases"/>
  <dimension ref="A1:Q44"/>
  <sheetViews>
    <sheetView workbookViewId="0" topLeftCell="A1">
      <pane xSplit="2" ySplit="1" topLeftCell="C2" activePane="bottomRight" state="frozen"/>
      <selection pane="topLeft" activeCell="D5" sqref="D5"/>
      <selection pane="topRight" activeCell="D5" sqref="D5"/>
      <selection pane="bottomLeft" activeCell="D5" sqref="D5"/>
      <selection pane="bottomRight" activeCell="A2" sqref="A2:A4"/>
    </sheetView>
  </sheetViews>
  <sheetFormatPr defaultColWidth="9.140625" defaultRowHeight="12.75"/>
  <cols>
    <col min="1" max="1" width="8.7109375" style="145" customWidth="1"/>
    <col min="2" max="2" width="25.7109375" style="145" customWidth="1"/>
    <col min="3" max="6" width="7.7109375" style="160" customWidth="1"/>
    <col min="7" max="7" width="3.7109375" style="145" customWidth="1"/>
    <col min="8" max="8" width="6.140625" style="145" customWidth="1"/>
    <col min="9" max="9" width="7.7109375" style="145" customWidth="1"/>
    <col min="10" max="10" width="10.28125" style="145" customWidth="1"/>
    <col min="11" max="11" width="7.421875" style="145" customWidth="1"/>
    <col min="12" max="12" width="7.57421875" style="145" customWidth="1"/>
    <col min="13" max="13" width="6.421875" style="145" customWidth="1"/>
    <col min="14" max="15" width="5.8515625" style="145" customWidth="1"/>
    <col min="16" max="16384" width="9.140625" style="4" customWidth="1"/>
  </cols>
  <sheetData>
    <row r="1" spans="1:15" s="142" customFormat="1" ht="67.5">
      <c r="A1" s="159" t="s">
        <v>21</v>
      </c>
      <c r="B1" s="159" t="s">
        <v>22</v>
      </c>
      <c r="C1" s="9" t="s">
        <v>260</v>
      </c>
      <c r="D1" s="9" t="s">
        <v>261</v>
      </c>
      <c r="E1" s="9" t="s">
        <v>262</v>
      </c>
      <c r="F1" s="9" t="s">
        <v>263</v>
      </c>
      <c r="G1" s="159" t="s">
        <v>210</v>
      </c>
      <c r="H1" s="159" t="s">
        <v>211</v>
      </c>
      <c r="I1" s="159" t="s">
        <v>212</v>
      </c>
      <c r="J1" s="159" t="s">
        <v>213</v>
      </c>
      <c r="K1" s="159" t="s">
        <v>214</v>
      </c>
      <c r="L1" s="159" t="s">
        <v>215</v>
      </c>
      <c r="M1" s="159" t="s">
        <v>216</v>
      </c>
      <c r="N1" s="159" t="s">
        <v>217</v>
      </c>
      <c r="O1" s="159" t="s">
        <v>218</v>
      </c>
    </row>
    <row r="2" spans="1:15" ht="11.25">
      <c r="A2" s="145" t="s">
        <v>235</v>
      </c>
      <c r="B2" s="145" t="s">
        <v>236</v>
      </c>
      <c r="C2" s="160" t="s">
        <v>219</v>
      </c>
      <c r="D2" s="160" t="s">
        <v>220</v>
      </c>
      <c r="E2" s="160" t="s">
        <v>221</v>
      </c>
      <c r="F2" s="160" t="s">
        <v>221</v>
      </c>
      <c r="G2" s="145" t="s">
        <v>221</v>
      </c>
      <c r="H2" s="145" t="s">
        <v>221</v>
      </c>
      <c r="K2" s="145" t="s">
        <v>221</v>
      </c>
      <c r="L2" s="145" t="s">
        <v>221</v>
      </c>
      <c r="M2" s="145" t="s">
        <v>221</v>
      </c>
      <c r="N2" s="145" t="s">
        <v>221</v>
      </c>
      <c r="O2" s="145" t="s">
        <v>221</v>
      </c>
    </row>
    <row r="3" spans="1:15" ht="11.25">
      <c r="A3" s="145" t="s">
        <v>237</v>
      </c>
      <c r="B3" s="145" t="s">
        <v>238</v>
      </c>
      <c r="C3" s="160" t="s">
        <v>219</v>
      </c>
      <c r="D3" s="160" t="s">
        <v>220</v>
      </c>
      <c r="E3" s="160" t="s">
        <v>221</v>
      </c>
      <c r="F3" s="160" t="s">
        <v>221</v>
      </c>
      <c r="G3" s="145" t="s">
        <v>221</v>
      </c>
      <c r="H3" s="145" t="s">
        <v>221</v>
      </c>
      <c r="K3" s="145" t="s">
        <v>221</v>
      </c>
      <c r="L3" s="145" t="s">
        <v>221</v>
      </c>
      <c r="M3" s="145" t="s">
        <v>221</v>
      </c>
      <c r="N3" s="145" t="s">
        <v>221</v>
      </c>
      <c r="O3" s="145" t="s">
        <v>221</v>
      </c>
    </row>
    <row r="4" spans="1:15" ht="11.25">
      <c r="A4" s="145" t="s">
        <v>239</v>
      </c>
      <c r="B4" s="145" t="s">
        <v>45</v>
      </c>
      <c r="C4" s="160" t="s">
        <v>219</v>
      </c>
      <c r="D4" s="160" t="s">
        <v>220</v>
      </c>
      <c r="E4" s="160" t="s">
        <v>220</v>
      </c>
      <c r="F4" s="160" t="s">
        <v>220</v>
      </c>
      <c r="G4" s="145" t="s">
        <v>221</v>
      </c>
      <c r="H4" s="145" t="s">
        <v>221</v>
      </c>
      <c r="K4" s="145" t="s">
        <v>221</v>
      </c>
      <c r="L4" s="145" t="s">
        <v>220</v>
      </c>
      <c r="M4" s="145" t="s">
        <v>220</v>
      </c>
      <c r="N4" s="145" t="s">
        <v>220</v>
      </c>
      <c r="O4" s="145" t="s">
        <v>220</v>
      </c>
    </row>
    <row r="5" spans="1:15" ht="11.25">
      <c r="A5" s="145" t="s">
        <v>41</v>
      </c>
      <c r="B5" s="145" t="s">
        <v>42</v>
      </c>
      <c r="C5" s="160" t="s">
        <v>219</v>
      </c>
      <c r="D5" s="160" t="s">
        <v>220</v>
      </c>
      <c r="E5" s="160" t="s">
        <v>220</v>
      </c>
      <c r="F5" s="160" t="s">
        <v>220</v>
      </c>
      <c r="G5" s="145" t="s">
        <v>221</v>
      </c>
      <c r="H5" s="145" t="s">
        <v>221</v>
      </c>
      <c r="K5" s="145" t="s">
        <v>221</v>
      </c>
      <c r="L5" s="145" t="s">
        <v>220</v>
      </c>
      <c r="M5" s="145" t="s">
        <v>221</v>
      </c>
      <c r="N5" s="145" t="s">
        <v>220</v>
      </c>
      <c r="O5" s="145" t="s">
        <v>220</v>
      </c>
    </row>
    <row r="6" spans="1:15" ht="11.25">
      <c r="A6" s="145" t="s">
        <v>240</v>
      </c>
      <c r="B6" s="145" t="s">
        <v>241</v>
      </c>
      <c r="C6" s="160" t="s">
        <v>219</v>
      </c>
      <c r="D6" s="160" t="s">
        <v>220</v>
      </c>
      <c r="E6" s="160" t="s">
        <v>220</v>
      </c>
      <c r="F6" s="160" t="s">
        <v>220</v>
      </c>
      <c r="G6" s="145" t="s">
        <v>221</v>
      </c>
      <c r="H6" s="145" t="s">
        <v>221</v>
      </c>
      <c r="K6" s="145" t="s">
        <v>221</v>
      </c>
      <c r="L6" s="145" t="s">
        <v>220</v>
      </c>
      <c r="M6" s="145" t="s">
        <v>221</v>
      </c>
      <c r="N6" s="145" t="s">
        <v>220</v>
      </c>
      <c r="O6" s="145" t="s">
        <v>220</v>
      </c>
    </row>
    <row r="7" spans="1:15" ht="11.25">
      <c r="A7" s="145" t="s">
        <v>242</v>
      </c>
      <c r="B7" s="145" t="s">
        <v>243</v>
      </c>
      <c r="C7" s="160" t="s">
        <v>219</v>
      </c>
      <c r="D7" s="160" t="s">
        <v>220</v>
      </c>
      <c r="E7" s="160" t="s">
        <v>220</v>
      </c>
      <c r="F7" s="160" t="s">
        <v>220</v>
      </c>
      <c r="G7" s="145" t="s">
        <v>221</v>
      </c>
      <c r="H7" s="145" t="s">
        <v>220</v>
      </c>
      <c r="J7" s="145" t="str">
        <f>B5</f>
        <v>Requirements</v>
      </c>
      <c r="K7" s="145" t="s">
        <v>220</v>
      </c>
      <c r="L7" s="145" t="s">
        <v>220</v>
      </c>
      <c r="M7" s="145" t="s">
        <v>221</v>
      </c>
      <c r="N7" s="145" t="s">
        <v>220</v>
      </c>
      <c r="O7" s="145" t="s">
        <v>220</v>
      </c>
    </row>
    <row r="8" spans="1:15" ht="11.25">
      <c r="A8" s="145" t="s">
        <v>40</v>
      </c>
      <c r="B8" s="145" t="s">
        <v>203</v>
      </c>
      <c r="C8" s="160" t="s">
        <v>219</v>
      </c>
      <c r="D8" s="160" t="s">
        <v>220</v>
      </c>
      <c r="E8" s="160" t="s">
        <v>220</v>
      </c>
      <c r="F8" s="160" t="s">
        <v>220</v>
      </c>
      <c r="G8" s="145" t="s">
        <v>221</v>
      </c>
      <c r="H8" s="145" t="s">
        <v>221</v>
      </c>
      <c r="K8" s="145" t="s">
        <v>221</v>
      </c>
      <c r="L8" s="145" t="s">
        <v>220</v>
      </c>
      <c r="M8" s="145" t="s">
        <v>221</v>
      </c>
      <c r="N8" s="145" t="s">
        <v>220</v>
      </c>
      <c r="O8" s="145" t="s">
        <v>220</v>
      </c>
    </row>
    <row r="9" spans="1:15" ht="11.25">
      <c r="A9" s="145" t="s">
        <v>222</v>
      </c>
      <c r="B9" s="145" t="s">
        <v>223</v>
      </c>
      <c r="C9" s="160" t="s">
        <v>219</v>
      </c>
      <c r="D9" s="160" t="s">
        <v>220</v>
      </c>
      <c r="E9" s="160" t="s">
        <v>220</v>
      </c>
      <c r="F9" s="160" t="s">
        <v>220</v>
      </c>
      <c r="G9" s="145" t="s">
        <v>221</v>
      </c>
      <c r="H9" s="145" t="s">
        <v>221</v>
      </c>
      <c r="K9" s="145" t="s">
        <v>221</v>
      </c>
      <c r="L9" s="145" t="s">
        <v>220</v>
      </c>
      <c r="M9" s="145" t="s">
        <v>221</v>
      </c>
      <c r="N9" s="145" t="s">
        <v>220</v>
      </c>
      <c r="O9" s="145" t="s">
        <v>220</v>
      </c>
    </row>
    <row r="10" spans="1:15" ht="11.25">
      <c r="A10" s="145" t="s">
        <v>52</v>
      </c>
      <c r="B10" s="145" t="s">
        <v>64</v>
      </c>
      <c r="C10" s="160" t="s">
        <v>219</v>
      </c>
      <c r="D10" s="160" t="s">
        <v>220</v>
      </c>
      <c r="E10" s="160" t="s">
        <v>220</v>
      </c>
      <c r="F10" s="160" t="s">
        <v>220</v>
      </c>
      <c r="G10" s="145" t="s">
        <v>221</v>
      </c>
      <c r="H10" s="145" t="s">
        <v>220</v>
      </c>
      <c r="J10" s="145" t="str">
        <f>B8</f>
        <v>High-Level Design</v>
      </c>
      <c r="K10" s="145" t="s">
        <v>220</v>
      </c>
      <c r="L10" s="145" t="s">
        <v>220</v>
      </c>
      <c r="M10" s="145" t="s">
        <v>221</v>
      </c>
      <c r="N10" s="145" t="s">
        <v>220</v>
      </c>
      <c r="O10" s="145" t="s">
        <v>220</v>
      </c>
    </row>
    <row r="11" spans="1:15" ht="11.25">
      <c r="A11" s="145" t="s">
        <v>46</v>
      </c>
      <c r="B11" s="145" t="s">
        <v>15</v>
      </c>
      <c r="C11" s="160" t="s">
        <v>256</v>
      </c>
      <c r="D11" s="160" t="s">
        <v>220</v>
      </c>
      <c r="E11" s="160" t="s">
        <v>220</v>
      </c>
      <c r="F11" s="160" t="s">
        <v>220</v>
      </c>
      <c r="G11" s="145" t="s">
        <v>221</v>
      </c>
      <c r="H11" s="145" t="s">
        <v>221</v>
      </c>
      <c r="J11" s="145" t="str">
        <f>B15</f>
        <v>Code</v>
      </c>
      <c r="K11" s="145" t="s">
        <v>221</v>
      </c>
      <c r="L11" s="145" t="s">
        <v>220</v>
      </c>
      <c r="M11" s="145" t="s">
        <v>221</v>
      </c>
      <c r="N11" s="145" t="s">
        <v>220</v>
      </c>
      <c r="O11" s="145" t="s">
        <v>220</v>
      </c>
    </row>
    <row r="12" spans="1:15" ht="11.25">
      <c r="A12" s="145" t="s">
        <v>47</v>
      </c>
      <c r="B12" s="145" t="s">
        <v>65</v>
      </c>
      <c r="C12" s="160" t="s">
        <v>256</v>
      </c>
      <c r="D12" s="160" t="s">
        <v>220</v>
      </c>
      <c r="E12" s="160" t="s">
        <v>220</v>
      </c>
      <c r="F12" s="160" t="s">
        <v>220</v>
      </c>
      <c r="G12" s="145" t="s">
        <v>221</v>
      </c>
      <c r="H12" s="145" t="s">
        <v>220</v>
      </c>
      <c r="I12" s="145" t="str">
        <f>B19</f>
        <v>Unit Test</v>
      </c>
      <c r="J12" s="145" t="str">
        <f>B11</f>
        <v>Detailed Design</v>
      </c>
      <c r="K12" s="145" t="s">
        <v>220</v>
      </c>
      <c r="L12" s="145" t="s">
        <v>220</v>
      </c>
      <c r="M12" s="145" t="s">
        <v>221</v>
      </c>
      <c r="N12" s="145" t="s">
        <v>220</v>
      </c>
      <c r="O12" s="145" t="s">
        <v>220</v>
      </c>
    </row>
    <row r="13" spans="1:15" ht="11.25">
      <c r="A13" s="145" t="s">
        <v>224</v>
      </c>
      <c r="B13" s="145" t="s">
        <v>225</v>
      </c>
      <c r="C13" s="160" t="s">
        <v>256</v>
      </c>
      <c r="D13" s="160" t="s">
        <v>220</v>
      </c>
      <c r="E13" s="160" t="s">
        <v>220</v>
      </c>
      <c r="F13" s="160" t="s">
        <v>220</v>
      </c>
      <c r="G13" s="145" t="s">
        <v>221</v>
      </c>
      <c r="H13" s="145" t="s">
        <v>221</v>
      </c>
      <c r="K13" s="145" t="s">
        <v>221</v>
      </c>
      <c r="L13" s="145" t="s">
        <v>220</v>
      </c>
      <c r="M13" s="145" t="s">
        <v>221</v>
      </c>
      <c r="N13" s="145" t="s">
        <v>220</v>
      </c>
      <c r="O13" s="145" t="s">
        <v>220</v>
      </c>
    </row>
    <row r="14" spans="1:15" ht="11.25">
      <c r="A14" s="145" t="s">
        <v>53</v>
      </c>
      <c r="B14" s="145" t="s">
        <v>66</v>
      </c>
      <c r="C14" s="160" t="s">
        <v>256</v>
      </c>
      <c r="D14" s="160" t="s">
        <v>220</v>
      </c>
      <c r="E14" s="160" t="s">
        <v>220</v>
      </c>
      <c r="F14" s="160" t="s">
        <v>220</v>
      </c>
      <c r="G14" s="145" t="s">
        <v>221</v>
      </c>
      <c r="H14" s="145" t="s">
        <v>220</v>
      </c>
      <c r="K14" s="145" t="s">
        <v>220</v>
      </c>
      <c r="L14" s="145" t="s">
        <v>220</v>
      </c>
      <c r="M14" s="145" t="s">
        <v>221</v>
      </c>
      <c r="N14" s="145" t="s">
        <v>220</v>
      </c>
      <c r="O14" s="145" t="s">
        <v>220</v>
      </c>
    </row>
    <row r="15" spans="1:15" ht="11.25">
      <c r="A15" s="145" t="s">
        <v>54</v>
      </c>
      <c r="B15" s="145" t="s">
        <v>48</v>
      </c>
      <c r="C15" s="160" t="s">
        <v>256</v>
      </c>
      <c r="D15" s="160" t="s">
        <v>220</v>
      </c>
      <c r="E15" s="160" t="s">
        <v>220</v>
      </c>
      <c r="F15" s="160" t="s">
        <v>220</v>
      </c>
      <c r="G15" s="145" t="s">
        <v>221</v>
      </c>
      <c r="H15" s="145" t="s">
        <v>221</v>
      </c>
      <c r="K15" s="145" t="s">
        <v>221</v>
      </c>
      <c r="L15" s="145" t="s">
        <v>220</v>
      </c>
      <c r="M15" s="145" t="s">
        <v>221</v>
      </c>
      <c r="N15" s="145" t="s">
        <v>220</v>
      </c>
      <c r="O15" s="145" t="s">
        <v>220</v>
      </c>
    </row>
    <row r="16" spans="1:15" ht="11.25">
      <c r="A16" s="145" t="s">
        <v>49</v>
      </c>
      <c r="B16" s="145" t="s">
        <v>58</v>
      </c>
      <c r="C16" s="160" t="s">
        <v>256</v>
      </c>
      <c r="D16" s="160" t="s">
        <v>220</v>
      </c>
      <c r="E16" s="160" t="s">
        <v>220</v>
      </c>
      <c r="F16" s="160" t="s">
        <v>220</v>
      </c>
      <c r="G16" s="145" t="s">
        <v>221</v>
      </c>
      <c r="H16" s="145" t="s">
        <v>220</v>
      </c>
      <c r="I16" s="145" t="str">
        <f>B17</f>
        <v>Compile</v>
      </c>
      <c r="J16" s="145" t="str">
        <f>B15</f>
        <v>Code</v>
      </c>
      <c r="K16" s="145" t="s">
        <v>220</v>
      </c>
      <c r="L16" s="145" t="s">
        <v>220</v>
      </c>
      <c r="M16" s="145" t="s">
        <v>221</v>
      </c>
      <c r="N16" s="145" t="s">
        <v>220</v>
      </c>
      <c r="O16" s="145" t="s">
        <v>220</v>
      </c>
    </row>
    <row r="17" spans="1:15" ht="11.25">
      <c r="A17" s="145" t="s">
        <v>55</v>
      </c>
      <c r="B17" s="145" t="s">
        <v>50</v>
      </c>
      <c r="C17" s="160" t="s">
        <v>256</v>
      </c>
      <c r="D17" s="160" t="s">
        <v>220</v>
      </c>
      <c r="E17" s="160" t="s">
        <v>220</v>
      </c>
      <c r="F17" s="160" t="s">
        <v>220</v>
      </c>
      <c r="G17" s="145" t="s">
        <v>226</v>
      </c>
      <c r="H17" s="145" t="s">
        <v>220</v>
      </c>
      <c r="K17" s="145" t="s">
        <v>221</v>
      </c>
      <c r="L17" s="145" t="s">
        <v>220</v>
      </c>
      <c r="M17" s="145" t="s">
        <v>220</v>
      </c>
      <c r="N17" s="145" t="s">
        <v>220</v>
      </c>
      <c r="O17" s="145" t="s">
        <v>220</v>
      </c>
    </row>
    <row r="18" spans="1:15" ht="11.25">
      <c r="A18" s="145" t="s">
        <v>56</v>
      </c>
      <c r="B18" s="145" t="s">
        <v>16</v>
      </c>
      <c r="C18" s="160" t="s">
        <v>256</v>
      </c>
      <c r="D18" s="160" t="s">
        <v>220</v>
      </c>
      <c r="E18" s="160" t="s">
        <v>220</v>
      </c>
      <c r="F18" s="160" t="s">
        <v>220</v>
      </c>
      <c r="G18" s="145" t="s">
        <v>221</v>
      </c>
      <c r="H18" s="145" t="s">
        <v>220</v>
      </c>
      <c r="K18" s="145" t="s">
        <v>220</v>
      </c>
      <c r="L18" s="145" t="s">
        <v>220</v>
      </c>
      <c r="M18" s="145" t="s">
        <v>221</v>
      </c>
      <c r="N18" s="145" t="s">
        <v>220</v>
      </c>
      <c r="O18" s="145" t="s">
        <v>220</v>
      </c>
    </row>
    <row r="19" spans="1:15" ht="11.25">
      <c r="A19" s="145" t="s">
        <v>44</v>
      </c>
      <c r="B19" s="145" t="s">
        <v>43</v>
      </c>
      <c r="C19" s="160" t="s">
        <v>256</v>
      </c>
      <c r="D19" s="160" t="s">
        <v>220</v>
      </c>
      <c r="E19" s="160" t="s">
        <v>220</v>
      </c>
      <c r="F19" s="160" t="s">
        <v>220</v>
      </c>
      <c r="G19" s="145" t="s">
        <v>220</v>
      </c>
      <c r="H19" s="145" t="s">
        <v>220</v>
      </c>
      <c r="K19" s="145" t="s">
        <v>221</v>
      </c>
      <c r="L19" s="145" t="s">
        <v>220</v>
      </c>
      <c r="M19" s="145" t="s">
        <v>220</v>
      </c>
      <c r="N19" s="145" t="s">
        <v>220</v>
      </c>
      <c r="O19" s="145" t="s">
        <v>220</v>
      </c>
    </row>
    <row r="20" spans="1:15" ht="11.25">
      <c r="A20" s="145" t="s">
        <v>51</v>
      </c>
      <c r="B20" s="145" t="s">
        <v>227</v>
      </c>
      <c r="C20" s="160" t="s">
        <v>219</v>
      </c>
      <c r="D20" s="160" t="s">
        <v>220</v>
      </c>
      <c r="E20" s="160" t="s">
        <v>220</v>
      </c>
      <c r="F20" s="160" t="s">
        <v>220</v>
      </c>
      <c r="G20" s="145" t="s">
        <v>220</v>
      </c>
      <c r="H20" s="145" t="s">
        <v>220</v>
      </c>
      <c r="K20" s="145" t="s">
        <v>221</v>
      </c>
      <c r="L20" s="145" t="s">
        <v>220</v>
      </c>
      <c r="M20" s="145" t="s">
        <v>220</v>
      </c>
      <c r="N20" s="145" t="s">
        <v>220</v>
      </c>
      <c r="O20" s="145" t="s">
        <v>220</v>
      </c>
    </row>
    <row r="21" spans="1:15" ht="11.25">
      <c r="A21" s="145" t="s">
        <v>57</v>
      </c>
      <c r="B21" s="145" t="s">
        <v>17</v>
      </c>
      <c r="C21" s="160" t="s">
        <v>219</v>
      </c>
      <c r="D21" s="160" t="s">
        <v>220</v>
      </c>
      <c r="E21" s="160" t="s">
        <v>220</v>
      </c>
      <c r="F21" s="160" t="s">
        <v>220</v>
      </c>
      <c r="G21" s="145" t="s">
        <v>220</v>
      </c>
      <c r="H21" s="145" t="s">
        <v>220</v>
      </c>
      <c r="K21" s="145" t="s">
        <v>221</v>
      </c>
      <c r="L21" s="145" t="s">
        <v>220</v>
      </c>
      <c r="M21" s="145" t="s">
        <v>220</v>
      </c>
      <c r="N21" s="145" t="s">
        <v>220</v>
      </c>
      <c r="O21" s="145" t="s">
        <v>220</v>
      </c>
    </row>
    <row r="22" spans="1:15" ht="11.25">
      <c r="A22" s="145" t="s">
        <v>228</v>
      </c>
      <c r="B22" s="145" t="s">
        <v>29</v>
      </c>
      <c r="C22" s="160" t="s">
        <v>219</v>
      </c>
      <c r="D22" s="160" t="s">
        <v>220</v>
      </c>
      <c r="E22" s="160" t="s">
        <v>221</v>
      </c>
      <c r="F22" s="160" t="s">
        <v>221</v>
      </c>
      <c r="G22" s="145" t="s">
        <v>221</v>
      </c>
      <c r="H22" s="145" t="s">
        <v>221</v>
      </c>
      <c r="K22" s="145" t="s">
        <v>221</v>
      </c>
      <c r="L22" s="145" t="s">
        <v>221</v>
      </c>
      <c r="M22" s="145" t="s">
        <v>221</v>
      </c>
      <c r="N22" s="145" t="s">
        <v>221</v>
      </c>
      <c r="O22" s="145" t="s">
        <v>221</v>
      </c>
    </row>
    <row r="23" spans="1:15" ht="11.25">
      <c r="A23" s="145" t="s">
        <v>229</v>
      </c>
      <c r="B23" s="145" t="s">
        <v>14</v>
      </c>
      <c r="C23" s="160" t="s">
        <v>219</v>
      </c>
      <c r="D23" s="160" t="s">
        <v>220</v>
      </c>
      <c r="E23" s="160" t="s">
        <v>221</v>
      </c>
      <c r="F23" s="160" t="s">
        <v>221</v>
      </c>
      <c r="G23" s="145" t="s">
        <v>221</v>
      </c>
      <c r="H23" s="145" t="s">
        <v>221</v>
      </c>
      <c r="K23" s="145" t="s">
        <v>221</v>
      </c>
      <c r="L23" s="145" t="s">
        <v>221</v>
      </c>
      <c r="M23" s="145" t="s">
        <v>221</v>
      </c>
      <c r="N23" s="145" t="s">
        <v>221</v>
      </c>
      <c r="O23" s="145" t="s">
        <v>221</v>
      </c>
    </row>
    <row r="24" spans="1:15" ht="11.25">
      <c r="A24" s="145" t="s">
        <v>230</v>
      </c>
      <c r="B24" s="145" t="s">
        <v>231</v>
      </c>
      <c r="C24" s="160" t="s">
        <v>221</v>
      </c>
      <c r="D24" s="160" t="s">
        <v>221</v>
      </c>
      <c r="E24" s="160" t="s">
        <v>221</v>
      </c>
      <c r="F24" s="160" t="s">
        <v>220</v>
      </c>
      <c r="G24" s="145" t="s">
        <v>220</v>
      </c>
      <c r="H24" s="145" t="s">
        <v>220</v>
      </c>
      <c r="K24" s="145" t="s">
        <v>221</v>
      </c>
      <c r="L24" s="145" t="s">
        <v>221</v>
      </c>
      <c r="M24" s="145" t="s">
        <v>220</v>
      </c>
      <c r="N24" s="145" t="s">
        <v>221</v>
      </c>
      <c r="O24" s="145" t="s">
        <v>221</v>
      </c>
    </row>
    <row r="25" spans="1:15" ht="11.25">
      <c r="A25" s="145" t="s">
        <v>232</v>
      </c>
      <c r="B25" s="145" t="s">
        <v>67</v>
      </c>
      <c r="C25" s="160" t="s">
        <v>221</v>
      </c>
      <c r="D25" s="160" t="s">
        <v>221</v>
      </c>
      <c r="E25" s="160" t="s">
        <v>221</v>
      </c>
      <c r="F25" s="160" t="s">
        <v>220</v>
      </c>
      <c r="G25" s="145" t="s">
        <v>220</v>
      </c>
      <c r="H25" s="145" t="s">
        <v>220</v>
      </c>
      <c r="K25" s="145" t="s">
        <v>221</v>
      </c>
      <c r="L25" s="145" t="s">
        <v>221</v>
      </c>
      <c r="M25" s="145" t="s">
        <v>221</v>
      </c>
      <c r="N25" s="145" t="s">
        <v>221</v>
      </c>
      <c r="O25" s="145" t="s">
        <v>221</v>
      </c>
    </row>
    <row r="44" ht="11.25">
      <c r="Q44" s="109"/>
    </row>
  </sheetData>
  <sheetProtection sheet="1" objects="1" scenarios="1"/>
  <printOptions/>
  <pageMargins left="0.75" right="0.75" top="1" bottom="1" header="0.5" footer="0.5"/>
  <pageSetup horizontalDpi="600" verticalDpi="600" orientation="portrait" r:id="rId2"/>
  <headerFooter alignWithMargins="0">
    <oddFooter>&amp;LCopyright James W. Over 1998&amp;C:  &amp;F &amp;A&amp;R&amp;D  &amp;P of &amp;N</oddFooter>
  </headerFooter>
  <drawing r:id="rId1"/>
</worksheet>
</file>

<file path=xl/worksheets/sheet18.xml><?xml version="1.0" encoding="utf-8"?>
<worksheet xmlns="http://schemas.openxmlformats.org/spreadsheetml/2006/main" xmlns:r="http://schemas.openxmlformats.org/officeDocument/2006/relationships">
  <sheetPr codeName="QProfParam"/>
  <dimension ref="A1:E37"/>
  <sheetViews>
    <sheetView showRowColHeaders="0" workbookViewId="0" topLeftCell="A1">
      <selection activeCell="B2" sqref="B2"/>
    </sheetView>
  </sheetViews>
  <sheetFormatPr defaultColWidth="9.140625" defaultRowHeight="12.75"/>
  <cols>
    <col min="1" max="1" width="19.7109375" style="29" customWidth="1"/>
    <col min="2" max="2" width="6.7109375" style="29" customWidth="1"/>
    <col min="3" max="3" width="34.57421875" style="29" bestFit="1" customWidth="1"/>
    <col min="4" max="16384" width="9.140625" style="4" customWidth="1"/>
  </cols>
  <sheetData>
    <row r="1" spans="1:3" s="12" customFormat="1" ht="11.25">
      <c r="A1" s="113" t="s">
        <v>154</v>
      </c>
      <c r="B1" s="114" t="s">
        <v>155</v>
      </c>
      <c r="C1" s="115" t="s">
        <v>22</v>
      </c>
    </row>
    <row r="2" spans="1:3" ht="11.25">
      <c r="A2" s="116" t="s">
        <v>156</v>
      </c>
      <c r="B2" s="117">
        <v>0.5</v>
      </c>
      <c r="C2" s="118" t="s">
        <v>159</v>
      </c>
    </row>
    <row r="3" spans="1:3" ht="11.25">
      <c r="A3" s="119" t="s">
        <v>157</v>
      </c>
      <c r="B3" s="120">
        <v>0.5</v>
      </c>
      <c r="C3" s="121" t="s">
        <v>153</v>
      </c>
    </row>
    <row r="4" spans="1:3" ht="11.25">
      <c r="A4" s="119" t="s">
        <v>289</v>
      </c>
      <c r="B4" s="66">
        <v>10</v>
      </c>
      <c r="C4" s="121" t="s">
        <v>151</v>
      </c>
    </row>
    <row r="5" spans="1:3" ht="11.25">
      <c r="A5" s="119" t="s">
        <v>290</v>
      </c>
      <c r="B5" s="66">
        <v>5</v>
      </c>
      <c r="C5" s="121" t="s">
        <v>152</v>
      </c>
    </row>
    <row r="6" spans="1:3" ht="11.25">
      <c r="A6" s="122" t="s">
        <v>158</v>
      </c>
      <c r="B6" s="123">
        <v>0.5</v>
      </c>
      <c r="C6" s="124" t="s">
        <v>160</v>
      </c>
    </row>
    <row r="37" ht="11.25">
      <c r="E37" s="109"/>
    </row>
  </sheetData>
  <sheetProtection sheet="1" objects="1" scenarios="1"/>
  <dataValidations count="1">
    <dataValidation type="decimal" operator="greaterThan" allowBlank="1" showInputMessage="1" showErrorMessage="1" error="values must be greater than zero&#10;" sqref="B2:B6">
      <formula1>0</formula1>
    </dataValidation>
  </dataValidations>
  <printOptions/>
  <pageMargins left="0.75" right="0.75" top="1" bottom="1" header="0.5" footer="0.5"/>
  <pageSetup horizontalDpi="600" verticalDpi="600" orientation="portrait" r:id="rId2"/>
  <headerFooter alignWithMargins="0">
    <oddFooter>&amp;L File: &amp;F ! &amp;A&amp;R&amp;D  &amp;P of &amp;N</oddFooter>
  </headerFooter>
  <legacyDrawing r:id="rId1"/>
</worksheet>
</file>

<file path=xl/worksheets/sheet2.xml><?xml version="1.0" encoding="utf-8"?>
<worksheet xmlns="http://schemas.openxmlformats.org/spreadsheetml/2006/main" xmlns:r="http://schemas.openxmlformats.org/officeDocument/2006/relationships">
  <sheetPr codeName="Instructions"/>
  <dimension ref="A1:D53"/>
  <sheetViews>
    <sheetView showRowColHeaders="0" workbookViewId="0" topLeftCell="A1">
      <pane ySplit="4" topLeftCell="BM5" activePane="bottomLeft" state="frozen"/>
      <selection pane="topLeft" activeCell="A2" sqref="A2:IV2"/>
      <selection pane="bottomLeft" activeCell="D18" sqref="D18"/>
    </sheetView>
  </sheetViews>
  <sheetFormatPr defaultColWidth="9.140625" defaultRowHeight="12.75"/>
  <cols>
    <col min="1" max="2" width="15.7109375" style="107" customWidth="1"/>
    <col min="3" max="3" width="53.28125" style="108" customWidth="1"/>
    <col min="4" max="4" width="15.7109375" style="107" customWidth="1"/>
    <col min="5" max="16384" width="9.140625" style="4" customWidth="1"/>
  </cols>
  <sheetData>
    <row r="1" spans="1:4" ht="21" customHeight="1">
      <c r="A1" s="297" t="str">
        <f>[0]!TSPProcessName&amp;" Support Tool Instructions"</f>
        <v>TSPi Support Tool Instructions</v>
      </c>
      <c r="B1" s="297"/>
      <c r="C1" s="297"/>
      <c r="D1" s="297"/>
    </row>
    <row r="2" spans="1:4" s="248" customFormat="1" ht="9">
      <c r="A2" s="247"/>
      <c r="B2" s="298"/>
      <c r="C2" s="298"/>
      <c r="D2" s="298"/>
    </row>
    <row r="3" spans="1:4" s="86" customFormat="1" ht="15.75">
      <c r="A3" s="296" t="s">
        <v>144</v>
      </c>
      <c r="B3" s="296"/>
      <c r="C3" s="296"/>
      <c r="D3" s="18"/>
    </row>
    <row r="4" spans="1:4" s="86" customFormat="1" ht="11.25">
      <c r="A4" s="104" t="s">
        <v>331</v>
      </c>
      <c r="B4" s="104" t="s">
        <v>135</v>
      </c>
      <c r="C4" s="104" t="s">
        <v>134</v>
      </c>
      <c r="D4" s="104" t="s">
        <v>133</v>
      </c>
    </row>
    <row r="5" spans="1:4" ht="22.5">
      <c r="A5" s="107" t="s">
        <v>136</v>
      </c>
      <c r="B5" s="107" t="s">
        <v>118</v>
      </c>
      <c r="C5" s="107" t="s">
        <v>322</v>
      </c>
      <c r="D5" s="235" t="s">
        <v>304</v>
      </c>
    </row>
    <row r="6" spans="1:4" ht="22.5">
      <c r="A6" s="107" t="s">
        <v>136</v>
      </c>
      <c r="B6" s="107" t="s">
        <v>118</v>
      </c>
      <c r="C6" s="107" t="s">
        <v>321</v>
      </c>
      <c r="D6" s="235" t="s">
        <v>305</v>
      </c>
    </row>
    <row r="7" spans="1:4" ht="11.25">
      <c r="A7" s="107" t="s">
        <v>136</v>
      </c>
      <c r="B7" s="107" t="s">
        <v>118</v>
      </c>
      <c r="C7" s="107" t="s">
        <v>323</v>
      </c>
      <c r="D7" s="235" t="s">
        <v>138</v>
      </c>
    </row>
    <row r="8" spans="1:4" ht="11.25">
      <c r="A8" s="106"/>
      <c r="B8" s="106"/>
      <c r="C8" s="106"/>
      <c r="D8" s="106"/>
    </row>
    <row r="9" spans="1:4" ht="22.5" hidden="1">
      <c r="A9" s="107" t="s">
        <v>161</v>
      </c>
      <c r="B9" s="107" t="s">
        <v>119</v>
      </c>
      <c r="C9" s="107" t="s">
        <v>139</v>
      </c>
      <c r="D9" s="235" t="s">
        <v>137</v>
      </c>
    </row>
    <row r="10" spans="1:4" ht="22.5">
      <c r="A10" s="107" t="s">
        <v>306</v>
      </c>
      <c r="B10" s="107" t="s">
        <v>119</v>
      </c>
      <c r="C10" s="107" t="s">
        <v>308</v>
      </c>
      <c r="D10" s="235" t="s">
        <v>307</v>
      </c>
    </row>
    <row r="11" spans="1:4" ht="11.25">
      <c r="A11" s="106"/>
      <c r="B11" s="106"/>
      <c r="C11" s="106"/>
      <c r="D11" s="106"/>
    </row>
    <row r="12" spans="1:4" ht="22.5">
      <c r="A12" s="107" t="s">
        <v>309</v>
      </c>
      <c r="B12" s="107" t="s">
        <v>119</v>
      </c>
      <c r="C12" s="107" t="s">
        <v>324</v>
      </c>
      <c r="D12" s="235" t="s">
        <v>310</v>
      </c>
    </row>
    <row r="13" spans="1:4" ht="33.75">
      <c r="A13" s="107" t="s">
        <v>309</v>
      </c>
      <c r="B13" s="107" t="s">
        <v>119</v>
      </c>
      <c r="C13" s="107" t="s">
        <v>311</v>
      </c>
      <c r="D13" s="235" t="s">
        <v>310</v>
      </c>
    </row>
    <row r="14" spans="1:4" ht="22.5">
      <c r="A14" s="107" t="s">
        <v>313</v>
      </c>
      <c r="B14" s="107" t="s">
        <v>119</v>
      </c>
      <c r="C14" s="108" t="s">
        <v>140</v>
      </c>
      <c r="D14" s="235" t="s">
        <v>312</v>
      </c>
    </row>
    <row r="15" spans="2:4" ht="22.5">
      <c r="B15" s="107" t="s">
        <v>119</v>
      </c>
      <c r="C15" s="108" t="s">
        <v>325</v>
      </c>
      <c r="D15" s="235" t="s">
        <v>310</v>
      </c>
    </row>
    <row r="16" spans="1:4" ht="11.25">
      <c r="A16" s="106"/>
      <c r="B16" s="106"/>
      <c r="C16" s="105"/>
      <c r="D16" s="106"/>
    </row>
    <row r="17" spans="1:3" ht="22.5">
      <c r="A17" s="107" t="s">
        <v>314</v>
      </c>
      <c r="B17" s="107" t="s">
        <v>92</v>
      </c>
      <c r="C17" s="107" t="s">
        <v>315</v>
      </c>
    </row>
    <row r="18" spans="1:4" ht="22.5">
      <c r="A18" s="107" t="s">
        <v>314</v>
      </c>
      <c r="B18" s="107" t="s">
        <v>268</v>
      </c>
      <c r="C18" s="108" t="s">
        <v>316</v>
      </c>
      <c r="D18" s="235" t="s">
        <v>317</v>
      </c>
    </row>
    <row r="19" spans="1:4" ht="22.5">
      <c r="A19" s="107" t="s">
        <v>314</v>
      </c>
      <c r="B19" s="107" t="s">
        <v>268</v>
      </c>
      <c r="C19" s="108" t="s">
        <v>318</v>
      </c>
      <c r="D19" s="235" t="s">
        <v>319</v>
      </c>
    </row>
    <row r="20" spans="1:4" ht="45">
      <c r="A20" s="107" t="s">
        <v>314</v>
      </c>
      <c r="B20" s="107" t="s">
        <v>92</v>
      </c>
      <c r="C20" s="108" t="s">
        <v>320</v>
      </c>
      <c r="D20" s="235"/>
    </row>
    <row r="21" spans="1:4" ht="11.25">
      <c r="A21" s="106"/>
      <c r="B21" s="106"/>
      <c r="C21" s="105"/>
      <c r="D21" s="106"/>
    </row>
    <row r="22" spans="1:4" ht="33.75">
      <c r="A22" s="107" t="s">
        <v>162</v>
      </c>
      <c r="B22" s="107" t="s">
        <v>119</v>
      </c>
      <c r="C22" s="108" t="s">
        <v>326</v>
      </c>
      <c r="D22" s="235" t="s">
        <v>305</v>
      </c>
    </row>
    <row r="23" spans="1:4" ht="33.75">
      <c r="A23" s="107" t="s">
        <v>162</v>
      </c>
      <c r="B23" s="107" t="s">
        <v>141</v>
      </c>
      <c r="C23" s="108" t="s">
        <v>370</v>
      </c>
      <c r="D23" s="235" t="s">
        <v>310</v>
      </c>
    </row>
    <row r="24" spans="1:4" ht="22.5">
      <c r="A24" s="107" t="s">
        <v>162</v>
      </c>
      <c r="B24" s="107" t="s">
        <v>141</v>
      </c>
      <c r="C24" s="108" t="s">
        <v>327</v>
      </c>
      <c r="D24" s="235" t="s">
        <v>312</v>
      </c>
    </row>
    <row r="25" spans="1:4" ht="45">
      <c r="A25" s="107" t="s">
        <v>162</v>
      </c>
      <c r="B25" s="107" t="s">
        <v>119</v>
      </c>
      <c r="C25" s="108" t="s">
        <v>328</v>
      </c>
      <c r="D25" s="235" t="s">
        <v>305</v>
      </c>
    </row>
    <row r="26" spans="1:3" ht="33.75">
      <c r="A26" s="107" t="s">
        <v>162</v>
      </c>
      <c r="B26" s="107" t="s">
        <v>143</v>
      </c>
      <c r="C26" s="108" t="s">
        <v>329</v>
      </c>
    </row>
    <row r="27" spans="1:4" s="86" customFormat="1" ht="15.75">
      <c r="A27" s="296" t="s">
        <v>340</v>
      </c>
      <c r="B27" s="296"/>
      <c r="C27" s="296"/>
      <c r="D27" s="236"/>
    </row>
    <row r="28" spans="1:4" s="86" customFormat="1" ht="11.25">
      <c r="A28" s="104" t="s">
        <v>331</v>
      </c>
      <c r="B28" s="104" t="s">
        <v>135</v>
      </c>
      <c r="C28" s="104" t="s">
        <v>134</v>
      </c>
      <c r="D28" s="104" t="s">
        <v>133</v>
      </c>
    </row>
    <row r="29" spans="1:4" ht="33.75">
      <c r="A29" s="107" t="s">
        <v>146</v>
      </c>
      <c r="B29" s="107" t="s">
        <v>143</v>
      </c>
      <c r="C29" s="108" t="s">
        <v>332</v>
      </c>
      <c r="D29" s="235" t="s">
        <v>330</v>
      </c>
    </row>
    <row r="30" spans="1:4" ht="33.75">
      <c r="A30" s="107" t="s">
        <v>147</v>
      </c>
      <c r="B30" s="107" t="s">
        <v>143</v>
      </c>
      <c r="C30" s="108" t="s">
        <v>333</v>
      </c>
      <c r="D30" s="235" t="s">
        <v>334</v>
      </c>
    </row>
    <row r="31" spans="1:4" ht="11.25">
      <c r="A31" s="106"/>
      <c r="B31" s="106"/>
      <c r="C31" s="105"/>
      <c r="D31" s="106"/>
    </row>
    <row r="32" spans="1:4" ht="22.5">
      <c r="A32" s="107" t="s">
        <v>358</v>
      </c>
      <c r="B32" s="107" t="s">
        <v>143</v>
      </c>
      <c r="C32" s="108" t="s">
        <v>336</v>
      </c>
      <c r="D32" s="235" t="s">
        <v>304</v>
      </c>
    </row>
    <row r="33" spans="1:4" ht="11.25">
      <c r="A33" s="107" t="s">
        <v>358</v>
      </c>
      <c r="B33" s="107" t="s">
        <v>143</v>
      </c>
      <c r="C33" s="108" t="s">
        <v>342</v>
      </c>
      <c r="D33" s="235" t="s">
        <v>310</v>
      </c>
    </row>
    <row r="34" spans="1:4" ht="11.25">
      <c r="A34" s="107" t="s">
        <v>358</v>
      </c>
      <c r="B34" s="107" t="s">
        <v>143</v>
      </c>
      <c r="C34" s="108" t="s">
        <v>345</v>
      </c>
      <c r="D34" s="235" t="s">
        <v>343</v>
      </c>
    </row>
    <row r="35" spans="1:4" ht="22.5">
      <c r="A35" s="107" t="s">
        <v>358</v>
      </c>
      <c r="B35" s="107" t="s">
        <v>143</v>
      </c>
      <c r="C35" s="108" t="s">
        <v>337</v>
      </c>
      <c r="D35" s="235" t="s">
        <v>335</v>
      </c>
    </row>
    <row r="36" spans="1:4" ht="22.5">
      <c r="A36" s="107" t="s">
        <v>358</v>
      </c>
      <c r="B36" s="107" t="s">
        <v>143</v>
      </c>
      <c r="C36" s="108" t="s">
        <v>338</v>
      </c>
      <c r="D36" s="235"/>
    </row>
    <row r="37" spans="1:4" ht="22.5">
      <c r="A37" s="107" t="s">
        <v>358</v>
      </c>
      <c r="B37" s="107" t="s">
        <v>119</v>
      </c>
      <c r="C37" s="108" t="s">
        <v>339</v>
      </c>
      <c r="D37" s="235"/>
    </row>
    <row r="38" spans="1:4" ht="45">
      <c r="A38" s="107" t="s">
        <v>358</v>
      </c>
      <c r="B38" s="107" t="s">
        <v>119</v>
      </c>
      <c r="C38" s="108" t="s">
        <v>344</v>
      </c>
      <c r="D38" s="235" t="s">
        <v>142</v>
      </c>
    </row>
    <row r="39" spans="1:4" ht="22.5">
      <c r="A39" s="107" t="s">
        <v>358</v>
      </c>
      <c r="B39" s="107" t="s">
        <v>119</v>
      </c>
      <c r="C39" s="108" t="s">
        <v>346</v>
      </c>
      <c r="D39" s="235" t="s">
        <v>304</v>
      </c>
    </row>
    <row r="40" spans="1:4" ht="11.25">
      <c r="A40" s="107" t="s">
        <v>358</v>
      </c>
      <c r="B40" s="107" t="s">
        <v>119</v>
      </c>
      <c r="C40" s="108" t="s">
        <v>342</v>
      </c>
      <c r="D40" s="235" t="s">
        <v>310</v>
      </c>
    </row>
    <row r="41" spans="1:4" ht="11.25">
      <c r="A41" s="107" t="s">
        <v>358</v>
      </c>
      <c r="B41" s="107" t="s">
        <v>119</v>
      </c>
      <c r="C41" s="108" t="s">
        <v>345</v>
      </c>
      <c r="D41" s="235" t="s">
        <v>343</v>
      </c>
    </row>
    <row r="42" spans="1:4" ht="22.5">
      <c r="A42" s="107" t="s">
        <v>358</v>
      </c>
      <c r="B42" s="107" t="s">
        <v>119</v>
      </c>
      <c r="C42" s="108" t="s">
        <v>337</v>
      </c>
      <c r="D42" s="235" t="s">
        <v>335</v>
      </c>
    </row>
    <row r="43" spans="1:4" ht="45">
      <c r="A43" s="107" t="s">
        <v>358</v>
      </c>
      <c r="B43" s="107" t="s">
        <v>119</v>
      </c>
      <c r="C43" s="108" t="s">
        <v>347</v>
      </c>
      <c r="D43" s="235" t="s">
        <v>304</v>
      </c>
    </row>
    <row r="44" spans="1:4" ht="56.25">
      <c r="A44" s="107" t="s">
        <v>359</v>
      </c>
      <c r="B44" s="107" t="s">
        <v>119</v>
      </c>
      <c r="C44" s="108" t="s">
        <v>348</v>
      </c>
      <c r="D44" s="235" t="s">
        <v>304</v>
      </c>
    </row>
    <row r="45" spans="1:4" s="86" customFormat="1" ht="15.75">
      <c r="A45" s="296" t="s">
        <v>341</v>
      </c>
      <c r="B45" s="296"/>
      <c r="C45" s="296"/>
      <c r="D45" s="236"/>
    </row>
    <row r="46" spans="1:4" s="86" customFormat="1" ht="11.25">
      <c r="A46" s="104" t="s">
        <v>331</v>
      </c>
      <c r="B46" s="104" t="s">
        <v>135</v>
      </c>
      <c r="C46" s="104" t="s">
        <v>134</v>
      </c>
      <c r="D46" s="104" t="s">
        <v>133</v>
      </c>
    </row>
    <row r="47" spans="1:4" ht="22.5">
      <c r="A47" s="107" t="s">
        <v>229</v>
      </c>
      <c r="B47" s="107" t="s">
        <v>143</v>
      </c>
      <c r="C47" s="108" t="s">
        <v>349</v>
      </c>
      <c r="D47" s="237" t="s">
        <v>350</v>
      </c>
    </row>
    <row r="48" spans="1:4" ht="22.5">
      <c r="A48" s="107" t="s">
        <v>229</v>
      </c>
      <c r="B48" s="107" t="s">
        <v>143</v>
      </c>
      <c r="C48" s="108" t="s">
        <v>357</v>
      </c>
      <c r="D48" s="235" t="s">
        <v>304</v>
      </c>
    </row>
    <row r="49" spans="1:4" ht="22.5">
      <c r="A49" s="107" t="s">
        <v>229</v>
      </c>
      <c r="B49" s="107" t="s">
        <v>119</v>
      </c>
      <c r="C49" s="108" t="s">
        <v>349</v>
      </c>
      <c r="D49" s="237" t="s">
        <v>350</v>
      </c>
    </row>
    <row r="50" spans="1:4" ht="22.5">
      <c r="A50" s="107" t="s">
        <v>229</v>
      </c>
      <c r="B50" s="107" t="s">
        <v>119</v>
      </c>
      <c r="C50" s="108" t="s">
        <v>353</v>
      </c>
      <c r="D50" s="235" t="s">
        <v>351</v>
      </c>
    </row>
    <row r="51" spans="1:4" ht="22.5">
      <c r="A51" s="107" t="s">
        <v>229</v>
      </c>
      <c r="B51" s="107" t="s">
        <v>119</v>
      </c>
      <c r="C51" s="108" t="s">
        <v>354</v>
      </c>
      <c r="D51" s="235" t="s">
        <v>352</v>
      </c>
    </row>
    <row r="52" spans="1:4" ht="11.25">
      <c r="A52" s="107" t="s">
        <v>229</v>
      </c>
      <c r="B52" s="107" t="s">
        <v>119</v>
      </c>
      <c r="C52" s="108" t="s">
        <v>355</v>
      </c>
      <c r="D52" s="235" t="s">
        <v>307</v>
      </c>
    </row>
    <row r="53" spans="1:4" ht="22.5">
      <c r="A53" s="107" t="s">
        <v>229</v>
      </c>
      <c r="B53" s="107" t="s">
        <v>119</v>
      </c>
      <c r="C53" s="108" t="s">
        <v>356</v>
      </c>
      <c r="D53" s="235" t="s">
        <v>304</v>
      </c>
    </row>
  </sheetData>
  <sheetProtection sheet="1" objects="1" scenarios="1"/>
  <mergeCells count="5">
    <mergeCell ref="A3:C3"/>
    <mergeCell ref="A27:C27"/>
    <mergeCell ref="A1:D1"/>
    <mergeCell ref="A45:C45"/>
    <mergeCell ref="B2:D2"/>
  </mergeCells>
  <hyperlinks>
    <hyperlink ref="D5" location="Project!Name" display="Project!Name"/>
    <hyperlink ref="D6" location="Team!B2" display="Team!B2"/>
    <hyperlink ref="D7" location="Roles!B2" display="Roles!B2"/>
    <hyperlink ref="D9" location="Goals!B3" display="Goals!B3"/>
    <hyperlink ref="D10" location="SUMS!B8" display="SUMS!B8"/>
    <hyperlink ref="D18" location="SUMQ!d82" display="SUMQ!d82"/>
    <hyperlink ref="D12" location="Task!A8" display="Task!A8"/>
    <hyperlink ref="D13" location="Task!A8" display="Task!A8"/>
    <hyperlink ref="D15" location="Task!A8" display="Task!A8"/>
    <hyperlink ref="D14" location="Schedule!C8" display="Schedule!C8"/>
    <hyperlink ref="D23" location="Task!A8" display="Task!A8"/>
    <hyperlink ref="D24" location="Schedule!C8" display="Schedule!C8"/>
    <hyperlink ref="D22" location="Team!B2" display="Team!B2"/>
    <hyperlink ref="D25" location="Team!B2" display="Team!B2"/>
    <hyperlink ref="D29" location="LOGT!A7" display="LOGT!A7"/>
    <hyperlink ref="D30" location="LOGD!A7" display="LOGD!A7"/>
    <hyperlink ref="D34" location="Schedule!A8" display="Schedule!A8"/>
    <hyperlink ref="D19" location="SUMQ!D55" display="SUMQ!D55"/>
    <hyperlink ref="D35" location="Week!C2" display="Week!C2"/>
    <hyperlink ref="D38" location="Team!F3" display="Team!F3"/>
    <hyperlink ref="D32" location="Project!Name" display="Project!Name"/>
    <hyperlink ref="D33" location="Task!A8" display="Task!A8"/>
    <hyperlink ref="D41" location="Schedule!A8" display="Schedule!A8"/>
    <hyperlink ref="D42" location="Week!C2" display="Week!C2"/>
    <hyperlink ref="D40" location="Task!A8" display="Task!A8"/>
    <hyperlink ref="D39" location="Project!Name" display="Project!Name"/>
    <hyperlink ref="D43" location="Project!Name" display="Project!Name"/>
    <hyperlink ref="D44" location="Project!Name" display="Project!Name"/>
    <hyperlink ref="D50" location="SUMP!B2" display="SUMP!B2"/>
    <hyperlink ref="D51" location="SUMQ!B2" display="SUMQ!B2"/>
    <hyperlink ref="D52" location="SUMS!B8" display="SUMS!B8"/>
    <hyperlink ref="D53" location="Project!Name" display="Project!Name"/>
    <hyperlink ref="D48" location="Project!Name" display="Project!Name"/>
  </hyperlinks>
  <printOptions/>
  <pageMargins left="0.75" right="0.75" top="1" bottom="1" header="0.5" footer="0.5"/>
  <pageSetup horizontalDpi="600" verticalDpi="600" orientation="landscape" r:id="rId1"/>
  <headerFooter alignWithMargins="0">
    <oddFooter>&amp;L File: &amp;F ! &amp;A&amp;R&amp;D  &amp;P of &amp;N</oddFooter>
  </headerFooter>
</worksheet>
</file>

<file path=xl/worksheets/sheet3.xml><?xml version="1.0" encoding="utf-8"?>
<worksheet xmlns="http://schemas.openxmlformats.org/spreadsheetml/2006/main" xmlns:r="http://schemas.openxmlformats.org/officeDocument/2006/relationships">
  <sheetPr codeName="PROJECT">
    <pageSetUpPr fitToPage="1"/>
  </sheetPr>
  <dimension ref="A1:AB67"/>
  <sheetViews>
    <sheetView showGridLines="0" showRowColHeaders="0" workbookViewId="0" topLeftCell="A1">
      <selection activeCell="J15" sqref="J15"/>
    </sheetView>
  </sheetViews>
  <sheetFormatPr defaultColWidth="9.140625" defaultRowHeight="12.75"/>
  <cols>
    <col min="1" max="1" width="8.7109375" style="18" customWidth="1"/>
    <col min="2" max="2" width="25.7109375" style="4" customWidth="1"/>
    <col min="3" max="7" width="12.7109375" style="4" customWidth="1"/>
    <col min="8" max="8" width="3.00390625" style="4" customWidth="1"/>
    <col min="9" max="9" width="11.421875" style="42" customWidth="1"/>
    <col min="10" max="16384" width="9.140625" style="4" customWidth="1"/>
  </cols>
  <sheetData>
    <row r="1" spans="1:28" s="47" customFormat="1" ht="12.75">
      <c r="A1" s="252" t="s">
        <v>373</v>
      </c>
      <c r="B1" s="47" t="s">
        <v>365</v>
      </c>
      <c r="F1" s="45"/>
      <c r="G1" s="45"/>
      <c r="H1" s="45"/>
      <c r="I1" s="46"/>
      <c r="O1" s="4"/>
      <c r="AA1" s="4" t="s">
        <v>156</v>
      </c>
      <c r="AB1" s="4">
        <v>1</v>
      </c>
    </row>
    <row r="2" spans="1:28" ht="12.75">
      <c r="A2" s="265"/>
      <c r="E2" s="47"/>
      <c r="F2" s="45"/>
      <c r="G2" s="45"/>
      <c r="H2" s="18"/>
      <c r="I2" s="46"/>
      <c r="AA2" s="4" t="s">
        <v>157</v>
      </c>
      <c r="AB2" s="4">
        <v>1</v>
      </c>
    </row>
    <row r="3" spans="1:28" ht="15" customHeight="1">
      <c r="A3" s="172" t="s">
        <v>10</v>
      </c>
      <c r="B3" s="48" t="s">
        <v>378</v>
      </c>
      <c r="C3" s="171" t="s">
        <v>5</v>
      </c>
      <c r="D3" s="198">
        <f ca="1">IF(AsOfDateOverride=0,NOW(),AsOfDateOverride)</f>
        <v>37740.90214467593</v>
      </c>
      <c r="E3" s="47"/>
      <c r="F3" s="45"/>
      <c r="G3" s="45"/>
      <c r="H3" s="129"/>
      <c r="AA3" s="4" t="s">
        <v>289</v>
      </c>
      <c r="AB3" s="4">
        <v>1</v>
      </c>
    </row>
    <row r="4" spans="1:28" ht="15" customHeight="1">
      <c r="A4" s="172" t="s">
        <v>0</v>
      </c>
      <c r="B4" s="39" t="s">
        <v>390</v>
      </c>
      <c r="C4" s="172" t="s">
        <v>19</v>
      </c>
      <c r="D4" s="226">
        <v>37683</v>
      </c>
      <c r="E4" s="47"/>
      <c r="F4" s="45"/>
      <c r="G4" s="45"/>
      <c r="AA4" s="4" t="s">
        <v>290</v>
      </c>
      <c r="AB4" s="4">
        <v>1</v>
      </c>
    </row>
    <row r="5" spans="1:28" ht="15" customHeight="1">
      <c r="A5" s="172" t="s">
        <v>92</v>
      </c>
      <c r="B5" s="225" t="s">
        <v>379</v>
      </c>
      <c r="C5" s="259" t="s">
        <v>374</v>
      </c>
      <c r="D5" s="273" t="s">
        <v>381</v>
      </c>
      <c r="E5" s="47"/>
      <c r="F5" s="45"/>
      <c r="G5" s="45"/>
      <c r="H5" s="129"/>
      <c r="AA5" s="4" t="s">
        <v>158</v>
      </c>
      <c r="AB5" s="4">
        <v>1</v>
      </c>
    </row>
    <row r="6" spans="1:28" ht="15" customHeight="1">
      <c r="A6" s="172" t="s">
        <v>275</v>
      </c>
      <c r="B6" s="18"/>
      <c r="C6" s="172" t="s">
        <v>270</v>
      </c>
      <c r="D6" s="48">
        <v>2</v>
      </c>
      <c r="E6" s="47"/>
      <c r="F6" s="45"/>
      <c r="G6" s="45"/>
      <c r="H6" s="18"/>
      <c r="AA6" s="4" t="s">
        <v>49</v>
      </c>
      <c r="AB6" s="4">
        <v>10.416666666666668</v>
      </c>
    </row>
    <row r="7" spans="3:28" ht="22.5">
      <c r="C7" s="227" t="s">
        <v>294</v>
      </c>
      <c r="D7" s="128"/>
      <c r="E7" s="47"/>
      <c r="F7" s="45"/>
      <c r="G7" s="45"/>
      <c r="H7" s="18"/>
      <c r="AA7" s="4" t="s">
        <v>55</v>
      </c>
      <c r="AB7" s="4">
        <v>3.4722222222222223</v>
      </c>
    </row>
    <row r="8" spans="1:28" ht="15" customHeight="1">
      <c r="A8" s="266" t="s">
        <v>364</v>
      </c>
      <c r="B8" s="265" t="s">
        <v>377</v>
      </c>
      <c r="E8" s="47"/>
      <c r="F8" s="45"/>
      <c r="G8" s="45"/>
      <c r="H8" s="18"/>
      <c r="AA8" s="4" t="s">
        <v>56</v>
      </c>
      <c r="AB8" s="4">
        <v>2.7777777777777777</v>
      </c>
    </row>
    <row r="9" spans="5:28" ht="15" customHeight="1">
      <c r="E9" s="47"/>
      <c r="F9" s="45"/>
      <c r="G9" s="45"/>
      <c r="H9" s="18"/>
      <c r="AA9" s="4" t="s">
        <v>44</v>
      </c>
      <c r="AB9" s="4">
        <v>2.0833333333333335</v>
      </c>
    </row>
    <row r="10" spans="1:28" ht="12.75">
      <c r="A10" s="43"/>
      <c r="B10" s="18"/>
      <c r="E10" s="47"/>
      <c r="F10" s="45"/>
      <c r="G10" s="45"/>
      <c r="H10" s="18"/>
      <c r="AA10" s="4" t="s">
        <v>51</v>
      </c>
      <c r="AB10" s="4">
        <v>0</v>
      </c>
    </row>
    <row r="11" spans="1:28" ht="11.25">
      <c r="A11" s="43"/>
      <c r="B11" s="18"/>
      <c r="C11" s="18"/>
      <c r="D11" s="18"/>
      <c r="E11" s="18"/>
      <c r="F11" s="18"/>
      <c r="G11" s="18"/>
      <c r="H11" s="18"/>
      <c r="AA11" s="4" t="s">
        <v>57</v>
      </c>
      <c r="AB11" s="4">
        <v>0</v>
      </c>
    </row>
    <row r="12" spans="2:28" ht="11.25">
      <c r="B12" s="18"/>
      <c r="C12" s="18"/>
      <c r="D12" s="18"/>
      <c r="E12" s="18"/>
      <c r="F12" s="18"/>
      <c r="G12" s="18"/>
      <c r="H12" s="18"/>
      <c r="AA12" s="4" t="s">
        <v>148</v>
      </c>
      <c r="AB12" s="4">
        <v>0</v>
      </c>
    </row>
    <row r="13" spans="2:28" ht="11.25">
      <c r="B13" s="18"/>
      <c r="C13" s="18"/>
      <c r="D13" s="18"/>
      <c r="E13" s="18"/>
      <c r="F13" s="18"/>
      <c r="G13" s="18"/>
      <c r="H13" s="18"/>
      <c r="AA13" s="4" t="s">
        <v>67</v>
      </c>
      <c r="AB13" s="4">
        <v>0</v>
      </c>
    </row>
    <row r="14" spans="2:8" ht="11.25">
      <c r="B14" s="18"/>
      <c r="C14" s="18"/>
      <c r="D14" s="18"/>
      <c r="E14" s="18"/>
      <c r="F14" s="18"/>
      <c r="G14" s="18"/>
      <c r="H14" s="18"/>
    </row>
    <row r="15" spans="2:8" ht="11.25">
      <c r="B15" s="18"/>
      <c r="C15" s="18"/>
      <c r="D15" s="18"/>
      <c r="E15" s="18"/>
      <c r="F15" s="18"/>
      <c r="G15" s="18"/>
      <c r="H15" s="18"/>
    </row>
    <row r="16" spans="2:8" ht="11.25">
      <c r="B16" s="18"/>
      <c r="C16" s="18"/>
      <c r="D16" s="18"/>
      <c r="E16" s="18"/>
      <c r="F16" s="18"/>
      <c r="G16" s="18"/>
      <c r="H16" s="18"/>
    </row>
    <row r="17" spans="2:8" ht="11.25">
      <c r="B17" s="18"/>
      <c r="C17" s="18"/>
      <c r="D17" s="18"/>
      <c r="E17" s="18"/>
      <c r="F17" s="18"/>
      <c r="G17" s="18"/>
      <c r="H17" s="18"/>
    </row>
    <row r="18" spans="2:8" ht="11.25">
      <c r="B18" s="18"/>
      <c r="C18" s="18"/>
      <c r="D18" s="18"/>
      <c r="E18" s="18"/>
      <c r="F18" s="18"/>
      <c r="G18" s="18"/>
      <c r="H18" s="18"/>
    </row>
    <row r="19" spans="2:8" ht="11.25">
      <c r="B19" s="18"/>
      <c r="C19" s="18"/>
      <c r="D19" s="18"/>
      <c r="E19" s="18"/>
      <c r="F19" s="18"/>
      <c r="G19" s="18"/>
      <c r="H19" s="18"/>
    </row>
    <row r="20" spans="2:8" ht="11.25">
      <c r="B20" s="18"/>
      <c r="C20" s="18"/>
      <c r="D20" s="18"/>
      <c r="E20" s="18"/>
      <c r="F20" s="18"/>
      <c r="G20" s="18"/>
      <c r="H20" s="18"/>
    </row>
    <row r="21" spans="2:8" ht="11.25">
      <c r="B21" s="18"/>
      <c r="C21" s="18"/>
      <c r="D21" s="18"/>
      <c r="E21" s="18"/>
      <c r="F21" s="18"/>
      <c r="G21" s="18"/>
      <c r="H21" s="18"/>
    </row>
    <row r="22" spans="2:8" ht="11.25">
      <c r="B22" s="18"/>
      <c r="C22" s="18"/>
      <c r="D22" s="18"/>
      <c r="E22" s="18"/>
      <c r="F22" s="18"/>
      <c r="G22" s="18"/>
      <c r="H22" s="18"/>
    </row>
    <row r="23" spans="2:8" ht="11.25">
      <c r="B23" s="18"/>
      <c r="C23" s="18"/>
      <c r="D23" s="18"/>
      <c r="E23" s="18"/>
      <c r="F23" s="18"/>
      <c r="G23" s="18"/>
      <c r="H23" s="18"/>
    </row>
    <row r="24" spans="2:8" ht="11.25">
      <c r="B24" s="18"/>
      <c r="C24" s="18"/>
      <c r="D24" s="18"/>
      <c r="E24" s="18"/>
      <c r="F24" s="18"/>
      <c r="G24" s="18"/>
      <c r="H24" s="18"/>
    </row>
    <row r="25" spans="2:8" ht="11.25">
      <c r="B25" s="18"/>
      <c r="C25" s="18"/>
      <c r="D25" s="18"/>
      <c r="E25" s="18"/>
      <c r="F25" s="18"/>
      <c r="G25" s="18"/>
      <c r="H25" s="18"/>
    </row>
    <row r="26" spans="2:8" ht="11.25">
      <c r="B26" s="18"/>
      <c r="C26" s="18"/>
      <c r="D26" s="18"/>
      <c r="E26" s="18"/>
      <c r="F26" s="18"/>
      <c r="G26" s="18"/>
      <c r="H26" s="18"/>
    </row>
    <row r="27" spans="2:8" ht="11.25">
      <c r="B27" s="18"/>
      <c r="C27" s="18"/>
      <c r="D27" s="18"/>
      <c r="E27" s="18"/>
      <c r="F27" s="18"/>
      <c r="G27" s="18"/>
      <c r="H27" s="18"/>
    </row>
    <row r="28" spans="2:8" ht="11.25">
      <c r="B28" s="18"/>
      <c r="C28" s="18"/>
      <c r="D28" s="18"/>
      <c r="E28" s="18"/>
      <c r="F28" s="18"/>
      <c r="G28" s="18"/>
      <c r="H28" s="18"/>
    </row>
    <row r="29" spans="2:8" ht="11.25">
      <c r="B29" s="18"/>
      <c r="C29" s="18"/>
      <c r="D29" s="18"/>
      <c r="E29" s="18"/>
      <c r="F29" s="18"/>
      <c r="G29" s="18"/>
      <c r="H29" s="18"/>
    </row>
    <row r="30" spans="2:8" ht="11.25">
      <c r="B30" s="18"/>
      <c r="C30" s="18"/>
      <c r="D30" s="18"/>
      <c r="E30" s="18"/>
      <c r="F30" s="18"/>
      <c r="G30" s="18"/>
      <c r="H30" s="18"/>
    </row>
    <row r="31" spans="2:8" ht="11.25">
      <c r="B31" s="18"/>
      <c r="C31" s="18"/>
      <c r="D31" s="18"/>
      <c r="E31" s="18"/>
      <c r="F31" s="18"/>
      <c r="G31" s="18"/>
      <c r="H31" s="18"/>
    </row>
    <row r="32" spans="2:8" ht="11.25">
      <c r="B32" s="18"/>
      <c r="C32" s="18"/>
      <c r="D32" s="18"/>
      <c r="E32" s="18"/>
      <c r="F32" s="18"/>
      <c r="G32" s="18"/>
      <c r="H32" s="18"/>
    </row>
    <row r="33" spans="2:8" ht="11.25">
      <c r="B33" s="18"/>
      <c r="C33" s="18"/>
      <c r="D33" s="18"/>
      <c r="E33" s="18"/>
      <c r="F33" s="18"/>
      <c r="G33" s="18"/>
      <c r="H33" s="18"/>
    </row>
    <row r="34" spans="2:8" ht="11.25">
      <c r="B34" s="18"/>
      <c r="C34" s="18"/>
      <c r="D34" s="18"/>
      <c r="E34" s="18"/>
      <c r="F34" s="18"/>
      <c r="G34" s="18"/>
      <c r="H34" s="18"/>
    </row>
    <row r="35" spans="2:8" ht="11.25">
      <c r="B35" s="18"/>
      <c r="C35" s="18"/>
      <c r="D35" s="18"/>
      <c r="E35" s="18"/>
      <c r="F35" s="18"/>
      <c r="G35" s="18"/>
      <c r="H35" s="18"/>
    </row>
    <row r="36" spans="2:8" ht="11.25">
      <c r="B36" s="18"/>
      <c r="C36" s="18"/>
      <c r="D36" s="18"/>
      <c r="E36" s="18"/>
      <c r="F36" s="18"/>
      <c r="G36" s="18"/>
      <c r="H36" s="18"/>
    </row>
    <row r="37" spans="2:8" ht="11.25">
      <c r="B37" s="18"/>
      <c r="C37" s="18"/>
      <c r="D37" s="18"/>
      <c r="E37" s="18"/>
      <c r="F37" s="18"/>
      <c r="G37" s="18"/>
      <c r="H37" s="18"/>
    </row>
    <row r="38" spans="2:8" ht="11.25">
      <c r="B38" s="109"/>
      <c r="C38" s="18"/>
      <c r="D38" s="18"/>
      <c r="E38" s="18"/>
      <c r="F38" s="18"/>
      <c r="G38" s="18"/>
      <c r="H38" s="18"/>
    </row>
    <row r="39" spans="2:8" ht="11.25">
      <c r="B39" s="18"/>
      <c r="C39" s="18"/>
      <c r="D39" s="18"/>
      <c r="E39" s="18"/>
      <c r="F39" s="18"/>
      <c r="G39" s="18"/>
      <c r="H39" s="18"/>
    </row>
    <row r="40" spans="2:8" ht="11.25">
      <c r="B40" s="18"/>
      <c r="C40" s="18"/>
      <c r="D40" s="18"/>
      <c r="E40" s="18"/>
      <c r="F40" s="18"/>
      <c r="G40" s="18"/>
      <c r="H40" s="18"/>
    </row>
    <row r="41" spans="2:8" ht="11.25">
      <c r="B41" s="18"/>
      <c r="C41" s="18"/>
      <c r="D41" s="18"/>
      <c r="E41" s="18"/>
      <c r="F41" s="18"/>
      <c r="G41" s="18"/>
      <c r="H41" s="18"/>
    </row>
    <row r="42" spans="2:8" ht="11.25">
      <c r="B42" s="18"/>
      <c r="C42" s="18"/>
      <c r="D42" s="18"/>
      <c r="E42" s="18"/>
      <c r="F42" s="18"/>
      <c r="G42" s="18"/>
      <c r="H42" s="18"/>
    </row>
    <row r="43" spans="2:8" ht="11.25">
      <c r="B43" s="18"/>
      <c r="C43" s="18"/>
      <c r="D43" s="18"/>
      <c r="E43" s="18"/>
      <c r="F43" s="18"/>
      <c r="G43" s="18"/>
      <c r="H43" s="18"/>
    </row>
    <row r="44" spans="2:8" ht="11.25">
      <c r="B44" s="18"/>
      <c r="C44" s="18"/>
      <c r="D44" s="18"/>
      <c r="E44" s="18"/>
      <c r="F44" s="18"/>
      <c r="G44" s="18"/>
      <c r="H44" s="18"/>
    </row>
    <row r="45" spans="2:8" ht="11.25">
      <c r="B45" s="18"/>
      <c r="C45" s="18"/>
      <c r="D45" s="18"/>
      <c r="E45" s="18"/>
      <c r="F45" s="18"/>
      <c r="G45" s="18"/>
      <c r="H45" s="18"/>
    </row>
    <row r="46" spans="2:8" ht="11.25">
      <c r="B46" s="18"/>
      <c r="C46" s="18"/>
      <c r="D46" s="18"/>
      <c r="E46" s="18"/>
      <c r="F46" s="18"/>
      <c r="G46" s="18"/>
      <c r="H46" s="18"/>
    </row>
    <row r="47" spans="2:8" ht="11.25">
      <c r="B47" s="18"/>
      <c r="C47" s="18"/>
      <c r="D47" s="18"/>
      <c r="E47" s="18"/>
      <c r="F47" s="18"/>
      <c r="G47" s="18"/>
      <c r="H47" s="18"/>
    </row>
    <row r="48" spans="2:8" ht="11.25">
      <c r="B48" s="18"/>
      <c r="C48" s="18"/>
      <c r="D48" s="18"/>
      <c r="E48" s="18"/>
      <c r="F48" s="18"/>
      <c r="G48" s="18"/>
      <c r="H48" s="18"/>
    </row>
    <row r="49" spans="2:8" ht="11.25">
      <c r="B49" s="18"/>
      <c r="C49" s="18"/>
      <c r="D49" s="18"/>
      <c r="E49" s="18"/>
      <c r="F49" s="18"/>
      <c r="G49" s="18"/>
      <c r="H49" s="18"/>
    </row>
    <row r="50" spans="2:8" ht="11.25">
      <c r="B50" s="18"/>
      <c r="C50" s="18"/>
      <c r="D50" s="18"/>
      <c r="E50" s="18"/>
      <c r="F50" s="18"/>
      <c r="G50" s="18"/>
      <c r="H50" s="18"/>
    </row>
    <row r="51" spans="2:8" ht="11.25">
      <c r="B51" s="18"/>
      <c r="C51" s="18"/>
      <c r="D51" s="18"/>
      <c r="E51" s="18"/>
      <c r="F51" s="18"/>
      <c r="G51" s="18"/>
      <c r="H51" s="18"/>
    </row>
    <row r="52" spans="2:8" ht="11.25">
      <c r="B52" s="18"/>
      <c r="C52" s="18"/>
      <c r="D52" s="18"/>
      <c r="E52" s="18"/>
      <c r="F52" s="18"/>
      <c r="G52" s="18"/>
      <c r="H52" s="18"/>
    </row>
    <row r="53" spans="2:8" ht="11.25">
      <c r="B53" s="18"/>
      <c r="C53" s="18"/>
      <c r="D53" s="18"/>
      <c r="E53" s="18"/>
      <c r="F53" s="18"/>
      <c r="G53" s="18"/>
      <c r="H53" s="18"/>
    </row>
    <row r="54" spans="2:8" ht="11.25">
      <c r="B54" s="18"/>
      <c r="C54" s="18"/>
      <c r="D54" s="18"/>
      <c r="E54" s="18"/>
      <c r="F54" s="18"/>
      <c r="G54" s="18"/>
      <c r="H54" s="18"/>
    </row>
    <row r="55" spans="2:8" ht="11.25">
      <c r="B55" s="18"/>
      <c r="C55" s="18"/>
      <c r="D55" s="18"/>
      <c r="E55" s="18"/>
      <c r="F55" s="18"/>
      <c r="G55" s="18"/>
      <c r="H55" s="18"/>
    </row>
    <row r="56" spans="2:8" ht="11.25">
      <c r="B56" s="18"/>
      <c r="C56" s="18"/>
      <c r="D56" s="18"/>
      <c r="E56" s="18"/>
      <c r="F56" s="18"/>
      <c r="G56" s="18"/>
      <c r="H56" s="18"/>
    </row>
    <row r="57" spans="2:8" ht="11.25">
      <c r="B57" s="18"/>
      <c r="C57" s="18"/>
      <c r="D57" s="18"/>
      <c r="E57" s="18"/>
      <c r="F57" s="18"/>
      <c r="G57" s="18"/>
      <c r="H57" s="18"/>
    </row>
    <row r="58" spans="2:8" ht="11.25">
      <c r="B58" s="18"/>
      <c r="C58" s="18"/>
      <c r="D58" s="18"/>
      <c r="E58" s="18"/>
      <c r="F58" s="18"/>
      <c r="G58" s="18"/>
      <c r="H58" s="18"/>
    </row>
    <row r="59" spans="2:8" ht="11.25">
      <c r="B59" s="18"/>
      <c r="C59" s="18"/>
      <c r="D59" s="18"/>
      <c r="E59" s="18"/>
      <c r="F59" s="18"/>
      <c r="G59" s="18"/>
      <c r="H59" s="18"/>
    </row>
    <row r="60" spans="2:8" ht="11.25">
      <c r="B60" s="18"/>
      <c r="C60" s="18"/>
      <c r="D60" s="18"/>
      <c r="E60" s="18"/>
      <c r="F60" s="18"/>
      <c r="G60" s="18"/>
      <c r="H60" s="18"/>
    </row>
    <row r="61" spans="2:8" ht="11.25">
      <c r="B61" s="18"/>
      <c r="C61" s="18"/>
      <c r="D61" s="18"/>
      <c r="E61" s="18"/>
      <c r="F61" s="18"/>
      <c r="G61" s="18"/>
      <c r="H61" s="18"/>
    </row>
    <row r="62" spans="2:8" ht="11.25">
      <c r="B62" s="18"/>
      <c r="C62" s="18"/>
      <c r="D62" s="18"/>
      <c r="E62" s="18"/>
      <c r="F62" s="18"/>
      <c r="G62" s="18"/>
      <c r="H62" s="18"/>
    </row>
    <row r="63" spans="2:8" ht="11.25">
      <c r="B63" s="18"/>
      <c r="C63" s="18"/>
      <c r="D63" s="18"/>
      <c r="E63" s="18"/>
      <c r="F63" s="18"/>
      <c r="G63" s="18"/>
      <c r="H63" s="18"/>
    </row>
    <row r="64" spans="2:8" ht="11.25">
      <c r="B64" s="18"/>
      <c r="C64" s="18"/>
      <c r="D64" s="18"/>
      <c r="E64" s="18"/>
      <c r="F64" s="18"/>
      <c r="G64" s="18"/>
      <c r="H64" s="18"/>
    </row>
    <row r="65" spans="2:8" ht="11.25">
      <c r="B65" s="18"/>
      <c r="C65" s="18"/>
      <c r="D65" s="18"/>
      <c r="E65" s="18"/>
      <c r="F65" s="18"/>
      <c r="G65" s="18"/>
      <c r="H65" s="18"/>
    </row>
    <row r="66" spans="2:8" ht="11.25">
      <c r="B66" s="18"/>
      <c r="C66" s="18"/>
      <c r="D66" s="18"/>
      <c r="E66" s="18"/>
      <c r="F66" s="18"/>
      <c r="G66" s="18"/>
      <c r="H66" s="18"/>
    </row>
    <row r="67" spans="2:8" ht="11.25">
      <c r="B67" s="18"/>
      <c r="C67" s="18"/>
      <c r="D67" s="18"/>
      <c r="E67" s="18"/>
      <c r="F67" s="18"/>
      <c r="G67" s="18"/>
      <c r="H67" s="18"/>
    </row>
  </sheetData>
  <sheetProtection sheet="1" objects="1" scenarios="1"/>
  <dataValidations count="2">
    <dataValidation type="date" operator="lessThanOrEqual" allowBlank="1" showInputMessage="1" showErrorMessage="1" prompt="The Start Date must be less than or equal to Today's date.&#10;&#10;To make a project plan with a start date in the future, first set the Today's Date  override field to a date that is greater than or equal to the start date." error="The Start Date must be less than or equal to Today's date. Use the Today's Date  override field to make a project plan with a start date in the future." sqref="D4">
      <formula1>D3</formula1>
    </dataValidation>
    <dataValidation type="date" operator="greaterThanOrEqual" allowBlank="1" showInputMessage="1" showErrorMessage="1" prompt="If you use the override date to replace today's date, the override date must be set to a value that is greater than or equal to the project start date." error="The override date for today's date must be greater than or equal to the project start date." sqref="D7">
      <formula1>D4</formula1>
    </dataValidation>
  </dataValidations>
  <printOptions/>
  <pageMargins left="0.75" right="0.75" top="1" bottom="1" header="0.5" footer="0.5"/>
  <pageSetup fitToHeight="2" fitToWidth="1" horizontalDpi="600" verticalDpi="600" orientation="landscape" r:id="rId3"/>
  <headerFooter alignWithMargins="0">
    <oddFooter>&amp;L File: &amp;F ! &amp;A&amp;R&amp;D  &amp;P of &amp;N</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eamWS"/>
  <dimension ref="A1:I22"/>
  <sheetViews>
    <sheetView showRowColHeaders="0" workbookViewId="0" topLeftCell="A1">
      <selection activeCell="D47" sqref="D47"/>
    </sheetView>
  </sheetViews>
  <sheetFormatPr defaultColWidth="9.140625" defaultRowHeight="12.75"/>
  <cols>
    <col min="1" max="1" width="3.7109375" style="4" customWidth="1"/>
    <col min="2" max="2" width="24.7109375" style="4" customWidth="1"/>
    <col min="3" max="3" width="6.28125" style="4" bestFit="1" customWidth="1"/>
    <col min="4" max="4" width="12.7109375" style="4" customWidth="1"/>
    <col min="5" max="5" width="25.7109375" style="4" customWidth="1"/>
    <col min="6" max="6" width="28.8515625" style="4" customWidth="1"/>
    <col min="7" max="9" width="6.28125" style="18" customWidth="1"/>
    <col min="10" max="10" width="1.7109375" style="4" customWidth="1"/>
    <col min="11" max="16384" width="9.140625" style="4" customWidth="1"/>
  </cols>
  <sheetData>
    <row r="1" spans="1:9" ht="22.5">
      <c r="A1" s="71" t="s">
        <v>84</v>
      </c>
      <c r="B1" s="71" t="s">
        <v>10</v>
      </c>
      <c r="C1" s="71" t="s">
        <v>85</v>
      </c>
      <c r="D1" s="71" t="s">
        <v>86</v>
      </c>
      <c r="E1" s="71" t="s">
        <v>87</v>
      </c>
      <c r="F1" s="71" t="s">
        <v>126</v>
      </c>
      <c r="G1" s="141" t="s">
        <v>371</v>
      </c>
      <c r="H1" s="141" t="s">
        <v>2</v>
      </c>
      <c r="I1" s="141" t="s">
        <v>372</v>
      </c>
    </row>
    <row r="2" spans="1:9" ht="12.75">
      <c r="A2" s="146">
        <v>1</v>
      </c>
      <c r="B2" s="13" t="s">
        <v>391</v>
      </c>
      <c r="C2" s="66" t="s">
        <v>392</v>
      </c>
      <c r="D2" s="72" t="s">
        <v>404</v>
      </c>
      <c r="E2" s="274" t="s">
        <v>405</v>
      </c>
      <c r="F2" s="66" t="s">
        <v>397</v>
      </c>
      <c r="G2" s="269"/>
      <c r="H2" s="269"/>
      <c r="I2" s="269"/>
    </row>
    <row r="3" spans="1:9" ht="12.75">
      <c r="A3" s="146">
        <v>2</v>
      </c>
      <c r="B3" s="13" t="s">
        <v>393</v>
      </c>
      <c r="C3" s="66" t="s">
        <v>396</v>
      </c>
      <c r="D3" s="72" t="s">
        <v>402</v>
      </c>
      <c r="E3" s="274" t="s">
        <v>403</v>
      </c>
      <c r="F3" s="66" t="s">
        <v>398</v>
      </c>
      <c r="G3" s="268"/>
      <c r="H3" s="268"/>
      <c r="I3" s="268"/>
    </row>
    <row r="4" spans="1:9" ht="12.75">
      <c r="A4" s="146">
        <v>3</v>
      </c>
      <c r="B4" s="13" t="s">
        <v>382</v>
      </c>
      <c r="C4" s="66" t="s">
        <v>383</v>
      </c>
      <c r="D4" s="72" t="s">
        <v>406</v>
      </c>
      <c r="E4" s="274" t="s">
        <v>407</v>
      </c>
      <c r="F4" s="66" t="s">
        <v>399</v>
      </c>
      <c r="G4" s="268"/>
      <c r="H4" s="268"/>
      <c r="I4" s="268"/>
    </row>
    <row r="5" spans="1:9" ht="12.75">
      <c r="A5" s="146">
        <v>4</v>
      </c>
      <c r="B5" s="13" t="s">
        <v>394</v>
      </c>
      <c r="C5" s="66" t="s">
        <v>395</v>
      </c>
      <c r="D5" s="72" t="s">
        <v>408</v>
      </c>
      <c r="E5" s="274" t="s">
        <v>409</v>
      </c>
      <c r="F5" s="66" t="s">
        <v>400</v>
      </c>
      <c r="G5" s="268"/>
      <c r="H5" s="268"/>
      <c r="I5" s="268"/>
    </row>
    <row r="6" spans="1:9" ht="12.75">
      <c r="A6" s="146">
        <v>5</v>
      </c>
      <c r="B6" s="66" t="s">
        <v>384</v>
      </c>
      <c r="C6" s="66" t="s">
        <v>385</v>
      </c>
      <c r="D6" s="72" t="s">
        <v>410</v>
      </c>
      <c r="E6" s="274" t="s">
        <v>411</v>
      </c>
      <c r="F6" s="66" t="s">
        <v>401</v>
      </c>
      <c r="G6" s="268"/>
      <c r="H6" s="268"/>
      <c r="I6" s="268"/>
    </row>
    <row r="7" spans="1:9" ht="11.25">
      <c r="A7" s="146">
        <v>6</v>
      </c>
      <c r="B7" s="66"/>
      <c r="C7" s="66"/>
      <c r="D7" s="72"/>
      <c r="E7" s="66"/>
      <c r="F7" s="66"/>
      <c r="G7" s="268"/>
      <c r="H7" s="268"/>
      <c r="I7" s="268"/>
    </row>
    <row r="8" spans="1:9" ht="11.25" hidden="1">
      <c r="A8" s="146">
        <v>7</v>
      </c>
      <c r="B8" s="66"/>
      <c r="C8" s="66"/>
      <c r="D8" s="72"/>
      <c r="E8" s="66"/>
      <c r="F8" s="66"/>
      <c r="G8" s="268"/>
      <c r="H8" s="268"/>
      <c r="I8" s="268"/>
    </row>
    <row r="9" spans="1:9" ht="11.25" hidden="1">
      <c r="A9" s="146">
        <v>8</v>
      </c>
      <c r="B9" s="66"/>
      <c r="C9" s="66"/>
      <c r="D9" s="72"/>
      <c r="E9" s="66"/>
      <c r="F9" s="66"/>
      <c r="G9" s="268"/>
      <c r="H9" s="268"/>
      <c r="I9" s="268"/>
    </row>
    <row r="10" spans="1:9" ht="11.25" hidden="1">
      <c r="A10" s="146">
        <v>9</v>
      </c>
      <c r="B10" s="66"/>
      <c r="C10" s="66"/>
      <c r="D10" s="72"/>
      <c r="E10" s="66"/>
      <c r="F10" s="66"/>
      <c r="G10" s="268"/>
      <c r="H10" s="268"/>
      <c r="I10" s="268"/>
    </row>
    <row r="11" spans="1:9" ht="11.25" hidden="1">
      <c r="A11" s="146">
        <v>10</v>
      </c>
      <c r="B11" s="66"/>
      <c r="C11" s="66"/>
      <c r="D11" s="72"/>
      <c r="E11" s="66"/>
      <c r="F11" s="66"/>
      <c r="G11" s="268"/>
      <c r="H11" s="268"/>
      <c r="I11" s="268"/>
    </row>
    <row r="12" spans="1:9" ht="11.25" hidden="1">
      <c r="A12" s="146">
        <v>11</v>
      </c>
      <c r="B12" s="66"/>
      <c r="C12" s="66"/>
      <c r="D12" s="66"/>
      <c r="E12" s="66"/>
      <c r="F12" s="66"/>
      <c r="G12" s="268"/>
      <c r="H12" s="268"/>
      <c r="I12" s="268"/>
    </row>
    <row r="13" spans="1:9" ht="11.25" hidden="1">
      <c r="A13" s="146">
        <v>12</v>
      </c>
      <c r="B13" s="66"/>
      <c r="C13" s="66"/>
      <c r="D13" s="66"/>
      <c r="E13" s="66"/>
      <c r="F13" s="66"/>
      <c r="G13" s="268"/>
      <c r="H13" s="268"/>
      <c r="I13" s="268"/>
    </row>
    <row r="14" spans="1:9" ht="11.25" hidden="1">
      <c r="A14" s="146">
        <v>13</v>
      </c>
      <c r="B14" s="215"/>
      <c r="C14" s="66"/>
      <c r="D14" s="66"/>
      <c r="E14" s="66"/>
      <c r="F14" s="66"/>
      <c r="G14" s="268"/>
      <c r="H14" s="268"/>
      <c r="I14" s="268"/>
    </row>
    <row r="15" spans="1:9" ht="11.25" hidden="1">
      <c r="A15" s="146">
        <v>14</v>
      </c>
      <c r="B15" s="66"/>
      <c r="C15" s="66"/>
      <c r="D15" s="66"/>
      <c r="E15" s="66"/>
      <c r="F15" s="66"/>
      <c r="G15" s="268"/>
      <c r="H15" s="268"/>
      <c r="I15" s="268"/>
    </row>
    <row r="16" spans="1:9" ht="11.25" hidden="1">
      <c r="A16" s="146">
        <v>15</v>
      </c>
      <c r="B16" s="66"/>
      <c r="C16" s="66"/>
      <c r="D16" s="66"/>
      <c r="E16" s="66"/>
      <c r="F16" s="66"/>
      <c r="G16" s="268"/>
      <c r="H16" s="268"/>
      <c r="I16" s="268"/>
    </row>
    <row r="17" spans="1:9" ht="11.25" hidden="1">
      <c r="A17" s="146">
        <v>16</v>
      </c>
      <c r="B17" s="66"/>
      <c r="C17" s="66"/>
      <c r="D17" s="66"/>
      <c r="E17" s="66"/>
      <c r="F17" s="66"/>
      <c r="G17" s="268"/>
      <c r="H17" s="268"/>
      <c r="I17" s="268"/>
    </row>
    <row r="18" spans="1:9" ht="11.25" hidden="1">
      <c r="A18" s="146">
        <v>17</v>
      </c>
      <c r="B18" s="13"/>
      <c r="C18" s="13"/>
      <c r="D18" s="13"/>
      <c r="E18" s="13"/>
      <c r="F18" s="13"/>
      <c r="G18" s="268"/>
      <c r="H18" s="268"/>
      <c r="I18" s="268"/>
    </row>
    <row r="19" spans="1:9" ht="11.25" hidden="1">
      <c r="A19" s="146">
        <v>18</v>
      </c>
      <c r="B19" s="13"/>
      <c r="C19" s="13"/>
      <c r="D19" s="13"/>
      <c r="E19" s="13"/>
      <c r="F19" s="13"/>
      <c r="G19" s="268"/>
      <c r="H19" s="268"/>
      <c r="I19" s="268"/>
    </row>
    <row r="20" spans="1:9" ht="11.25" hidden="1">
      <c r="A20" s="146">
        <v>19</v>
      </c>
      <c r="B20" s="13"/>
      <c r="C20" s="13"/>
      <c r="D20" s="13"/>
      <c r="E20" s="13"/>
      <c r="F20" s="13"/>
      <c r="G20" s="268"/>
      <c r="H20" s="268"/>
      <c r="I20" s="268"/>
    </row>
    <row r="21" spans="1:9" ht="11.25" hidden="1">
      <c r="A21" s="146">
        <v>20</v>
      </c>
      <c r="B21" s="13"/>
      <c r="C21" s="13"/>
      <c r="D21" s="13"/>
      <c r="E21" s="13"/>
      <c r="F21" s="13"/>
      <c r="G21" s="267"/>
      <c r="H21" s="267"/>
      <c r="I21" s="267"/>
    </row>
    <row r="22" spans="7:9" ht="11.25">
      <c r="G22" s="269">
        <f>SUM(G2:G21)</f>
        <v>0</v>
      </c>
      <c r="H22" s="269">
        <f>SUM(H2:H21)</f>
        <v>0</v>
      </c>
      <c r="I22" s="269">
        <f>MAX(I2:I21)</f>
        <v>0</v>
      </c>
    </row>
  </sheetData>
  <sheetProtection sheet="1" objects="1" scenarios="1"/>
  <hyperlinks>
    <hyperlink ref="E3" r:id="rId1" display="andreas.asuja@helsinki.fi"/>
    <hyperlink ref="E2" r:id="rId2" display="kimmo.airamaa@helsinki.fi"/>
    <hyperlink ref="E4" r:id="rId3" display="mari.muuronen@helsinki.fi"/>
    <hyperlink ref="E5" r:id="rId4" display="seppo.pastila@helsinki.fi"/>
    <hyperlink ref="E6" r:id="rId5" display="virve.taivaljarvi@helsinki.fi"/>
  </hyperlinks>
  <printOptions gridLines="1"/>
  <pageMargins left="0.75" right="0.75" top="1" bottom="1" header="0.5" footer="0.5"/>
  <pageSetup horizontalDpi="600" verticalDpi="600" orientation="landscape" r:id="rId8"/>
  <headerFooter alignWithMargins="0">
    <oddFooter>&amp;L File: &amp;F ! &amp;A&amp;R&amp;D  &amp;P of &amp;N</oddFooter>
  </headerFooter>
  <drawing r:id="rId7"/>
  <legacyDrawing r:id="rId6"/>
</worksheet>
</file>

<file path=xl/worksheets/sheet5.xml><?xml version="1.0" encoding="utf-8"?>
<worksheet xmlns="http://schemas.openxmlformats.org/spreadsheetml/2006/main" xmlns:r="http://schemas.openxmlformats.org/officeDocument/2006/relationships">
  <sheetPr codeName="ROLES"/>
  <dimension ref="A1:E42"/>
  <sheetViews>
    <sheetView showRowColHeaders="0" workbookViewId="0" topLeftCell="A1">
      <selection activeCell="B11" sqref="B11"/>
    </sheetView>
  </sheetViews>
  <sheetFormatPr defaultColWidth="9.140625" defaultRowHeight="12.75"/>
  <cols>
    <col min="1" max="1" width="26.7109375" style="4" customWidth="1"/>
    <col min="2" max="2" width="14.7109375" style="4" customWidth="1"/>
    <col min="3" max="5" width="14.7109375" style="4" hidden="1" customWidth="1"/>
    <col min="6" max="6" width="0" style="4" hidden="1" customWidth="1"/>
    <col min="7" max="16384" width="9.140625" style="4" customWidth="1"/>
  </cols>
  <sheetData>
    <row r="1" spans="1:5" ht="27" customHeight="1" thickBot="1">
      <c r="A1" s="110" t="s">
        <v>88</v>
      </c>
      <c r="B1" s="111"/>
      <c r="C1" s="112" t="s">
        <v>89</v>
      </c>
      <c r="D1" s="112" t="s">
        <v>90</v>
      </c>
      <c r="E1" s="112" t="s">
        <v>91</v>
      </c>
    </row>
    <row r="2" spans="1:5" ht="15" customHeight="1">
      <c r="A2" s="50" t="s">
        <v>118</v>
      </c>
      <c r="B2" s="49" t="s">
        <v>394</v>
      </c>
      <c r="C2" s="49"/>
      <c r="D2" s="49"/>
      <c r="E2" s="49"/>
    </row>
    <row r="3" spans="1:5" ht="15" customHeight="1" thickBot="1">
      <c r="A3" s="52"/>
      <c r="B3" s="53"/>
      <c r="C3" s="53"/>
      <c r="D3" s="53"/>
      <c r="E3" s="53"/>
    </row>
    <row r="4" spans="1:5" ht="15" customHeight="1">
      <c r="A4" s="50" t="s">
        <v>375</v>
      </c>
      <c r="B4" s="49" t="s">
        <v>391</v>
      </c>
      <c r="C4" s="49"/>
      <c r="D4" s="49"/>
      <c r="E4" s="49"/>
    </row>
    <row r="5" spans="1:5" ht="15" customHeight="1" thickBot="1">
      <c r="A5" s="52"/>
      <c r="B5" s="53"/>
      <c r="C5" s="53"/>
      <c r="D5" s="53"/>
      <c r="E5" s="53"/>
    </row>
    <row r="6" spans="1:5" ht="15" customHeight="1">
      <c r="A6" s="50" t="s">
        <v>119</v>
      </c>
      <c r="B6" s="49" t="s">
        <v>382</v>
      </c>
      <c r="C6" s="49"/>
      <c r="D6" s="49"/>
      <c r="E6" s="49"/>
    </row>
    <row r="7" spans="1:5" ht="15" customHeight="1" thickBot="1">
      <c r="A7" s="52"/>
      <c r="B7" s="53"/>
      <c r="C7" s="53"/>
      <c r="D7" s="53"/>
      <c r="E7" s="53"/>
    </row>
    <row r="8" spans="1:5" ht="15" customHeight="1">
      <c r="A8" s="50" t="s">
        <v>268</v>
      </c>
      <c r="B8" s="49" t="s">
        <v>384</v>
      </c>
      <c r="C8" s="49"/>
      <c r="D8" s="49"/>
      <c r="E8" s="49"/>
    </row>
    <row r="9" spans="1:5" ht="15" customHeight="1" thickBot="1">
      <c r="A9" s="52"/>
      <c r="B9" s="53"/>
      <c r="C9" s="53"/>
      <c r="D9" s="53"/>
      <c r="E9" s="53"/>
    </row>
    <row r="10" spans="1:5" ht="15" customHeight="1">
      <c r="A10" s="50" t="s">
        <v>120</v>
      </c>
      <c r="B10" s="49" t="s">
        <v>393</v>
      </c>
      <c r="C10" s="49"/>
      <c r="D10" s="49"/>
      <c r="E10" s="49"/>
    </row>
    <row r="11" spans="1:5" ht="15" customHeight="1" thickBot="1">
      <c r="A11" s="52"/>
      <c r="B11" s="53"/>
      <c r="C11" s="53"/>
      <c r="D11" s="53"/>
      <c r="E11" s="53"/>
    </row>
    <row r="12" spans="1:5" ht="15" customHeight="1" hidden="1">
      <c r="A12" s="50" t="s">
        <v>367</v>
      </c>
      <c r="B12" s="49"/>
      <c r="C12" s="49"/>
      <c r="D12" s="49"/>
      <c r="E12" s="49"/>
    </row>
    <row r="13" spans="1:5" ht="15" customHeight="1" hidden="1" thickBot="1">
      <c r="A13" s="52"/>
      <c r="B13" s="53"/>
      <c r="C13" s="53"/>
      <c r="D13" s="53"/>
      <c r="E13" s="53"/>
    </row>
    <row r="14" spans="1:5" ht="15" customHeight="1" hidden="1">
      <c r="A14" s="50" t="s">
        <v>368</v>
      </c>
      <c r="B14" s="49"/>
      <c r="C14" s="49"/>
      <c r="D14" s="49"/>
      <c r="E14" s="49"/>
    </row>
    <row r="15" spans="1:5" ht="15" customHeight="1" hidden="1" thickBot="1">
      <c r="A15" s="52"/>
      <c r="B15" s="53"/>
      <c r="C15" s="53"/>
      <c r="D15" s="53"/>
      <c r="E15" s="53"/>
    </row>
    <row r="16" spans="1:5" ht="15" customHeight="1" hidden="1">
      <c r="A16" s="50" t="s">
        <v>120</v>
      </c>
      <c r="B16" s="49"/>
      <c r="C16" s="49"/>
      <c r="D16" s="49"/>
      <c r="E16" s="49"/>
    </row>
    <row r="17" spans="1:5" ht="15" customHeight="1" hidden="1" thickBot="1">
      <c r="A17" s="52"/>
      <c r="B17" s="53"/>
      <c r="C17" s="53"/>
      <c r="D17" s="53"/>
      <c r="E17" s="53"/>
    </row>
    <row r="18" spans="1:5" ht="15" customHeight="1" hidden="1">
      <c r="A18" s="50" t="s">
        <v>369</v>
      </c>
      <c r="B18" s="49"/>
      <c r="C18" s="49"/>
      <c r="D18" s="49"/>
      <c r="E18" s="49"/>
    </row>
    <row r="19" spans="1:5" ht="15" customHeight="1" hidden="1" thickBot="1">
      <c r="A19" s="52"/>
      <c r="B19" s="53"/>
      <c r="C19" s="53"/>
      <c r="D19" s="53"/>
      <c r="E19" s="53"/>
    </row>
    <row r="20" spans="1:5" ht="15" customHeight="1">
      <c r="A20" s="216"/>
      <c r="B20" s="49"/>
      <c r="C20" s="49"/>
      <c r="D20" s="49"/>
      <c r="E20" s="49"/>
    </row>
    <row r="21" spans="1:5" ht="15" customHeight="1" thickBot="1">
      <c r="A21" s="217"/>
      <c r="B21" s="53"/>
      <c r="C21" s="53"/>
      <c r="D21" s="53"/>
      <c r="E21" s="53"/>
    </row>
    <row r="22" spans="1:5" ht="15" customHeight="1" hidden="1">
      <c r="A22" s="216"/>
      <c r="B22" s="49"/>
      <c r="C22" s="51"/>
      <c r="D22" s="51"/>
      <c r="E22" s="51"/>
    </row>
    <row r="23" spans="1:5" ht="15" customHeight="1" hidden="1" thickBot="1">
      <c r="A23" s="217"/>
      <c r="B23" s="53"/>
      <c r="C23" s="54"/>
      <c r="D23" s="54"/>
      <c r="E23" s="54"/>
    </row>
    <row r="24" spans="1:5" ht="15" customHeight="1" hidden="1">
      <c r="A24" s="216"/>
      <c r="B24" s="49"/>
      <c r="C24" s="51"/>
      <c r="D24" s="51"/>
      <c r="E24" s="51"/>
    </row>
    <row r="25" spans="1:5" ht="15" customHeight="1" hidden="1" thickBot="1">
      <c r="A25" s="217"/>
      <c r="B25" s="53"/>
      <c r="C25" s="54"/>
      <c r="D25" s="54"/>
      <c r="E25" s="54"/>
    </row>
    <row r="26" spans="1:5" ht="11.25">
      <c r="A26" s="44"/>
      <c r="B26" s="18"/>
      <c r="C26" s="18"/>
      <c r="D26" s="18"/>
      <c r="E26" s="61"/>
    </row>
    <row r="27" spans="1:5" ht="11.25">
      <c r="A27" s="18"/>
      <c r="B27" s="18"/>
      <c r="C27" s="18"/>
      <c r="D27" s="18"/>
      <c r="E27" s="18"/>
    </row>
    <row r="28" spans="1:5" ht="11.25">
      <c r="A28" s="109"/>
      <c r="B28" s="18"/>
      <c r="C28" s="18"/>
      <c r="D28" s="18"/>
      <c r="E28" s="18"/>
    </row>
    <row r="29" spans="1:5" ht="11.25">
      <c r="A29" s="18"/>
      <c r="B29" s="18"/>
      <c r="C29" s="18"/>
      <c r="D29" s="18"/>
      <c r="E29" s="18"/>
    </row>
    <row r="30" spans="1:5" ht="11.25">
      <c r="A30" s="18"/>
      <c r="B30" s="18"/>
      <c r="C30" s="18"/>
      <c r="D30" s="18"/>
      <c r="E30" s="18"/>
    </row>
    <row r="31" spans="1:5" ht="11.25">
      <c r="A31" s="18"/>
      <c r="B31" s="18"/>
      <c r="C31" s="18"/>
      <c r="D31" s="18"/>
      <c r="E31" s="18"/>
    </row>
    <row r="32" spans="1:5" ht="11.25">
      <c r="A32" s="18"/>
      <c r="B32" s="18"/>
      <c r="C32" s="18"/>
      <c r="D32" s="18"/>
      <c r="E32" s="18"/>
    </row>
    <row r="33" spans="1:5" ht="11.25">
      <c r="A33" s="18"/>
      <c r="B33" s="18"/>
      <c r="C33" s="18"/>
      <c r="D33" s="18"/>
      <c r="E33" s="18"/>
    </row>
    <row r="34" spans="1:5" ht="11.25">
      <c r="A34" s="18"/>
      <c r="B34" s="18"/>
      <c r="C34" s="18"/>
      <c r="D34" s="18"/>
      <c r="E34" s="18"/>
    </row>
    <row r="35" spans="1:5" ht="11.25">
      <c r="A35" s="18"/>
      <c r="B35" s="18"/>
      <c r="C35" s="18"/>
      <c r="D35" s="18"/>
      <c r="E35" s="18"/>
    </row>
    <row r="36" spans="1:5" ht="11.25">
      <c r="A36" s="18"/>
      <c r="B36" s="18"/>
      <c r="C36" s="18"/>
      <c r="D36" s="18"/>
      <c r="E36" s="18"/>
    </row>
    <row r="37" spans="1:5" ht="11.25">
      <c r="A37" s="18"/>
      <c r="B37" s="18"/>
      <c r="C37" s="18"/>
      <c r="D37" s="18"/>
      <c r="E37" s="18"/>
    </row>
    <row r="38" spans="1:5" ht="11.25">
      <c r="A38" s="18"/>
      <c r="B38" s="18"/>
      <c r="C38" s="18"/>
      <c r="D38" s="18"/>
      <c r="E38" s="18"/>
    </row>
    <row r="39" spans="1:5" ht="11.25">
      <c r="A39" s="18"/>
      <c r="B39" s="18"/>
      <c r="C39" s="18"/>
      <c r="D39" s="18"/>
      <c r="E39" s="18"/>
    </row>
    <row r="40" spans="1:5" ht="11.25">
      <c r="A40" s="18"/>
      <c r="B40" s="18"/>
      <c r="C40" s="18"/>
      <c r="D40" s="18"/>
      <c r="E40" s="18"/>
    </row>
    <row r="41" spans="1:5" ht="11.25">
      <c r="A41" s="18"/>
      <c r="B41" s="18"/>
      <c r="C41" s="18"/>
      <c r="D41" s="18"/>
      <c r="E41" s="18"/>
    </row>
    <row r="42" spans="1:5" ht="11.25">
      <c r="A42" s="18"/>
      <c r="B42" s="18"/>
      <c r="C42" s="18"/>
      <c r="D42" s="18"/>
      <c r="E42" s="18"/>
    </row>
  </sheetData>
  <sheetProtection sheet="1" objects="1" scenarios="1"/>
  <dataValidations count="1">
    <dataValidation type="list" allowBlank="1" showInputMessage="1" showErrorMessage="1" sqref="B2:E25">
      <formula1>validTeamMembersInitials</formula1>
    </dataValidation>
  </dataValidations>
  <printOptions/>
  <pageMargins left="0.75" right="0.75" top="1" bottom="1" header="0.5" footer="0.5"/>
  <pageSetup horizontalDpi="600" verticalDpi="600" orientation="portrait" r:id="rId1"/>
  <headerFooter alignWithMargins="0">
    <oddFooter>&amp;L File: &amp;F ! &amp;A&amp;R&amp;D  &amp;P of &amp;N</oddFooter>
  </headerFooter>
</worksheet>
</file>

<file path=xl/worksheets/sheet6.xml><?xml version="1.0" encoding="utf-8"?>
<worksheet xmlns="http://schemas.openxmlformats.org/spreadsheetml/2006/main" xmlns:r="http://schemas.openxmlformats.org/officeDocument/2006/relationships">
  <sheetPr codeName="GOALS"/>
  <dimension ref="A1:H43"/>
  <sheetViews>
    <sheetView showRowColHeader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16.7109375" style="209" customWidth="1"/>
    <col min="2" max="2" width="45.7109375" style="209" customWidth="1"/>
    <col min="3" max="4" width="18.7109375" style="209" customWidth="1"/>
    <col min="5" max="5" width="6.7109375" style="209" customWidth="1"/>
    <col min="6" max="6" width="9.7109375" style="209" customWidth="1"/>
    <col min="7" max="7" width="5.7109375" style="12" customWidth="1"/>
    <col min="8" max="8" width="7.28125" style="63" customWidth="1"/>
    <col min="9" max="9" width="9.140625" style="12" customWidth="1"/>
    <col min="10" max="10" width="31.421875" style="12" customWidth="1"/>
    <col min="11" max="16384" width="9.140625" style="12" customWidth="1"/>
  </cols>
  <sheetData>
    <row r="1" spans="1:6" s="210" customFormat="1" ht="11.25">
      <c r="A1" s="260"/>
      <c r="B1" s="262"/>
      <c r="C1" s="299" t="s">
        <v>234</v>
      </c>
      <c r="D1" s="300"/>
      <c r="E1" s="301" t="s">
        <v>145</v>
      </c>
      <c r="F1" s="300"/>
    </row>
    <row r="2" spans="1:8" s="212" customFormat="1" ht="11.25">
      <c r="A2" s="261" t="s">
        <v>233</v>
      </c>
      <c r="B2" s="263" t="s">
        <v>366</v>
      </c>
      <c r="C2" s="258" t="s">
        <v>366</v>
      </c>
      <c r="D2" s="159" t="s">
        <v>164</v>
      </c>
      <c r="E2" s="159" t="s">
        <v>244</v>
      </c>
      <c r="F2" s="159" t="s">
        <v>245</v>
      </c>
      <c r="G2" s="211"/>
      <c r="H2" s="210"/>
    </row>
    <row r="3" spans="1:7" ht="11.25">
      <c r="A3" s="143"/>
      <c r="B3" s="143"/>
      <c r="C3" s="143"/>
      <c r="D3" s="143"/>
      <c r="E3" s="143"/>
      <c r="F3" s="143"/>
      <c r="G3" s="63"/>
    </row>
    <row r="4" spans="1:7" ht="11.25">
      <c r="A4" s="143"/>
      <c r="B4" s="143"/>
      <c r="C4" s="143"/>
      <c r="D4" s="143"/>
      <c r="E4" s="143"/>
      <c r="F4" s="143"/>
      <c r="G4" s="63"/>
    </row>
    <row r="5" spans="1:7" ht="11.25">
      <c r="A5" s="143"/>
      <c r="B5" s="143"/>
      <c r="C5" s="143"/>
      <c r="D5" s="143"/>
      <c r="E5" s="143"/>
      <c r="F5" s="143"/>
      <c r="G5" s="63"/>
    </row>
    <row r="6" spans="2:7" ht="11.25">
      <c r="B6" s="143"/>
      <c r="C6" s="143"/>
      <c r="D6" s="143"/>
      <c r="E6" s="143"/>
      <c r="F6" s="143"/>
      <c r="G6" s="63"/>
    </row>
    <row r="7" spans="2:7" ht="11.25">
      <c r="B7" s="143"/>
      <c r="C7" s="143"/>
      <c r="D7" s="143"/>
      <c r="E7" s="143"/>
      <c r="F7" s="143"/>
      <c r="G7" s="63"/>
    </row>
    <row r="8" spans="2:7" ht="11.25">
      <c r="B8" s="143"/>
      <c r="C8" s="143"/>
      <c r="D8" s="143"/>
      <c r="E8" s="143"/>
      <c r="F8" s="143"/>
      <c r="G8" s="63"/>
    </row>
    <row r="9" spans="2:7" ht="11.25">
      <c r="B9" s="143"/>
      <c r="C9" s="143"/>
      <c r="D9" s="143"/>
      <c r="E9" s="143"/>
      <c r="F9" s="143"/>
      <c r="G9" s="63"/>
    </row>
    <row r="10" spans="1:7" ht="11.25">
      <c r="A10" s="143"/>
      <c r="B10" s="143"/>
      <c r="C10" s="143"/>
      <c r="D10" s="143"/>
      <c r="E10" s="143"/>
      <c r="F10" s="143"/>
      <c r="G10" s="63"/>
    </row>
    <row r="11" spans="1:7" ht="11.25">
      <c r="A11" s="143"/>
      <c r="B11" s="143"/>
      <c r="C11" s="143"/>
      <c r="D11" s="143"/>
      <c r="E11" s="143"/>
      <c r="F11" s="143"/>
      <c r="G11" s="63"/>
    </row>
    <row r="12" spans="1:7" ht="11.25">
      <c r="A12" s="143"/>
      <c r="B12" s="143"/>
      <c r="C12" s="143"/>
      <c r="D12" s="143"/>
      <c r="E12" s="143"/>
      <c r="F12" s="143"/>
      <c r="G12" s="63"/>
    </row>
    <row r="13" spans="1:7" ht="11.25">
      <c r="A13" s="143"/>
      <c r="B13" s="143"/>
      <c r="C13" s="143"/>
      <c r="D13" s="143"/>
      <c r="E13" s="143"/>
      <c r="F13" s="143"/>
      <c r="G13" s="63"/>
    </row>
    <row r="14" spans="1:7" ht="11.25">
      <c r="A14" s="143"/>
      <c r="B14" s="143"/>
      <c r="C14" s="143"/>
      <c r="D14" s="143"/>
      <c r="E14" s="143"/>
      <c r="F14" s="143"/>
      <c r="G14" s="63"/>
    </row>
    <row r="15" spans="1:7" ht="11.25">
      <c r="A15" s="143"/>
      <c r="B15" s="143"/>
      <c r="C15" s="143"/>
      <c r="D15" s="143"/>
      <c r="E15" s="143"/>
      <c r="F15" s="143"/>
      <c r="G15" s="63"/>
    </row>
    <row r="16" spans="1:7" ht="11.25">
      <c r="A16" s="143"/>
      <c r="B16" s="143"/>
      <c r="C16" s="143"/>
      <c r="D16" s="143"/>
      <c r="E16" s="143"/>
      <c r="F16" s="143"/>
      <c r="G16" s="63"/>
    </row>
    <row r="17" spans="2:7" ht="11.25">
      <c r="B17" s="144"/>
      <c r="C17" s="143"/>
      <c r="D17" s="143"/>
      <c r="E17" s="143"/>
      <c r="F17" s="143"/>
      <c r="G17" s="63"/>
    </row>
    <row r="18" spans="1:7" ht="11.25">
      <c r="A18" s="143"/>
      <c r="B18" s="144"/>
      <c r="C18" s="143"/>
      <c r="D18" s="143"/>
      <c r="E18" s="143"/>
      <c r="F18" s="143"/>
      <c r="G18" s="63"/>
    </row>
    <row r="19" spans="1:7" ht="11.25">
      <c r="A19" s="143"/>
      <c r="B19" s="144"/>
      <c r="C19" s="143"/>
      <c r="D19" s="143"/>
      <c r="E19" s="143"/>
      <c r="F19" s="143"/>
      <c r="G19" s="63"/>
    </row>
    <row r="20" spans="1:7" ht="11.25">
      <c r="A20" s="143"/>
      <c r="B20" s="144"/>
      <c r="C20" s="143"/>
      <c r="D20" s="143"/>
      <c r="E20" s="143"/>
      <c r="F20" s="143"/>
      <c r="G20" s="63"/>
    </row>
    <row r="21" spans="1:7" ht="11.25">
      <c r="A21" s="143"/>
      <c r="B21" s="143"/>
      <c r="C21" s="143"/>
      <c r="D21" s="143"/>
      <c r="E21" s="143"/>
      <c r="F21" s="143"/>
      <c r="G21" s="63"/>
    </row>
    <row r="22" spans="1:7" ht="11.25">
      <c r="A22" s="143"/>
      <c r="B22" s="144"/>
      <c r="C22" s="143"/>
      <c r="D22" s="143"/>
      <c r="E22" s="143"/>
      <c r="F22" s="143"/>
      <c r="G22" s="63"/>
    </row>
    <row r="23" spans="1:7" ht="11.25">
      <c r="A23" s="143"/>
      <c r="B23" s="144"/>
      <c r="C23" s="143"/>
      <c r="D23" s="143"/>
      <c r="E23" s="143"/>
      <c r="F23" s="143"/>
      <c r="G23" s="63"/>
    </row>
    <row r="24" spans="1:7" ht="11.25">
      <c r="A24" s="143"/>
      <c r="B24" s="144"/>
      <c r="C24" s="143"/>
      <c r="D24" s="143"/>
      <c r="E24" s="143"/>
      <c r="F24" s="143"/>
      <c r="G24" s="63"/>
    </row>
    <row r="25" spans="1:7" ht="11.25">
      <c r="A25" s="143"/>
      <c r="B25" s="144"/>
      <c r="C25" s="143"/>
      <c r="D25" s="143"/>
      <c r="E25" s="143"/>
      <c r="F25" s="143"/>
      <c r="G25" s="63"/>
    </row>
    <row r="26" spans="1:7" ht="11.25">
      <c r="A26" s="143"/>
      <c r="C26" s="143"/>
      <c r="D26" s="143"/>
      <c r="E26" s="143"/>
      <c r="F26" s="143"/>
      <c r="G26" s="63"/>
    </row>
    <row r="27" spans="1:7" ht="11.25">
      <c r="A27" s="143"/>
      <c r="B27" s="144"/>
      <c r="C27" s="143"/>
      <c r="D27" s="143"/>
      <c r="E27" s="143"/>
      <c r="F27" s="143"/>
      <c r="G27" s="63"/>
    </row>
    <row r="28" spans="1:7" ht="11.25">
      <c r="A28" s="143"/>
      <c r="B28" s="144"/>
      <c r="C28" s="143"/>
      <c r="D28" s="143"/>
      <c r="E28" s="143"/>
      <c r="F28" s="143"/>
      <c r="G28" s="63"/>
    </row>
    <row r="29" spans="1:7" ht="11.25">
      <c r="A29" s="143"/>
      <c r="B29" s="144"/>
      <c r="C29" s="143"/>
      <c r="D29" s="143"/>
      <c r="E29" s="143"/>
      <c r="F29" s="143"/>
      <c r="G29" s="63"/>
    </row>
    <row r="30" spans="1:7" ht="11.25">
      <c r="A30" s="143"/>
      <c r="B30" s="144"/>
      <c r="C30" s="143"/>
      <c r="D30" s="143"/>
      <c r="E30" s="143"/>
      <c r="F30" s="143"/>
      <c r="G30" s="63"/>
    </row>
    <row r="31" spans="1:7" ht="11.25">
      <c r="A31" s="143"/>
      <c r="B31" s="143"/>
      <c r="C31" s="143"/>
      <c r="D31" s="143"/>
      <c r="E31" s="143"/>
      <c r="F31" s="143"/>
      <c r="G31" s="63"/>
    </row>
    <row r="32" spans="1:7" ht="11.25">
      <c r="A32" s="143"/>
      <c r="B32" s="143"/>
      <c r="C32" s="143"/>
      <c r="D32" s="143"/>
      <c r="E32" s="143"/>
      <c r="F32" s="143"/>
      <c r="G32" s="63"/>
    </row>
    <row r="33" spans="1:7" ht="11.25">
      <c r="A33" s="143"/>
      <c r="B33" s="143"/>
      <c r="C33" s="143"/>
      <c r="D33" s="143"/>
      <c r="E33" s="143"/>
      <c r="F33" s="143"/>
      <c r="G33" s="63"/>
    </row>
    <row r="34" spans="1:7" ht="11.25">
      <c r="A34" s="143"/>
      <c r="B34" s="143"/>
      <c r="C34" s="143"/>
      <c r="D34" s="143"/>
      <c r="E34" s="143"/>
      <c r="F34" s="143"/>
      <c r="G34" s="63"/>
    </row>
    <row r="35" spans="1:7" ht="11.25">
      <c r="A35" s="143"/>
      <c r="B35" s="143"/>
      <c r="C35" s="143"/>
      <c r="D35" s="143"/>
      <c r="E35" s="143"/>
      <c r="F35" s="143"/>
      <c r="G35" s="63"/>
    </row>
    <row r="36" spans="1:7" ht="11.25">
      <c r="A36" s="143"/>
      <c r="B36" s="143"/>
      <c r="C36" s="143"/>
      <c r="D36" s="143"/>
      <c r="E36" s="143"/>
      <c r="F36" s="143"/>
      <c r="G36" s="63"/>
    </row>
    <row r="37" spans="1:7" ht="11.25">
      <c r="A37" s="143"/>
      <c r="B37" s="143"/>
      <c r="C37" s="143"/>
      <c r="D37" s="143"/>
      <c r="E37" s="143"/>
      <c r="F37" s="143"/>
      <c r="G37" s="63"/>
    </row>
    <row r="38" spans="1:7" ht="11.25">
      <c r="A38" s="143"/>
      <c r="B38" s="143"/>
      <c r="C38" s="143"/>
      <c r="D38" s="143"/>
      <c r="E38" s="143"/>
      <c r="F38" s="143"/>
      <c r="G38" s="63"/>
    </row>
    <row r="39" spans="1:7" ht="11.25">
      <c r="A39" s="143"/>
      <c r="B39" s="143"/>
      <c r="C39" s="143"/>
      <c r="D39" s="143"/>
      <c r="E39" s="143"/>
      <c r="F39" s="143"/>
      <c r="G39" s="63"/>
    </row>
    <row r="40" spans="1:7" ht="11.25">
      <c r="A40" s="143"/>
      <c r="B40" s="143"/>
      <c r="C40" s="143"/>
      <c r="D40" s="143"/>
      <c r="E40" s="143"/>
      <c r="F40" s="143"/>
      <c r="G40" s="63"/>
    </row>
    <row r="41" spans="1:7" ht="11.25">
      <c r="A41" s="143"/>
      <c r="B41" s="143"/>
      <c r="C41" s="143"/>
      <c r="D41" s="143"/>
      <c r="E41" s="143"/>
      <c r="F41" s="143"/>
      <c r="G41" s="63"/>
    </row>
    <row r="42" ht="11.25">
      <c r="B42" s="143"/>
    </row>
    <row r="43" ht="11.25">
      <c r="B43" s="143"/>
    </row>
  </sheetData>
  <sheetProtection sheet="1" objects="1" scenarios="1"/>
  <mergeCells count="2">
    <mergeCell ref="C1:D1"/>
    <mergeCell ref="E1:F1"/>
  </mergeCells>
  <printOptions/>
  <pageMargins left="0.75" right="0.75" top="1" bottom="1" header="0.5" footer="0.5"/>
  <pageSetup horizontalDpi="600" verticalDpi="600" orientation="landscape" r:id="rId1"/>
  <headerFooter alignWithMargins="0">
    <oddFooter>&amp;L File: &amp;F ! &amp;A&amp;R&amp;D  &amp;P of &amp;N</oddFooter>
  </headerFooter>
</worksheet>
</file>

<file path=xl/worksheets/sheet7.xml><?xml version="1.0" encoding="utf-8"?>
<worksheet xmlns="http://schemas.openxmlformats.org/spreadsheetml/2006/main" xmlns:r="http://schemas.openxmlformats.org/officeDocument/2006/relationships">
  <sheetPr codeName="SUMP"/>
  <dimension ref="A1:I98"/>
  <sheetViews>
    <sheetView showRowColHeaders="0" workbookViewId="0" topLeftCell="A1">
      <pane ySplit="5" topLeftCell="BM6" activePane="bottomLeft" state="frozen"/>
      <selection pane="topLeft" activeCell="A1" sqref="A1"/>
      <selection pane="bottomLeft" activeCell="D15" sqref="D15"/>
    </sheetView>
  </sheetViews>
  <sheetFormatPr defaultColWidth="9.140625" defaultRowHeight="12.75"/>
  <cols>
    <col min="1" max="1" width="30.140625" style="130" bestFit="1" customWidth="1"/>
    <col min="2" max="2" width="9.140625" style="130" customWidth="1"/>
    <col min="3" max="3" width="1.7109375" style="130" customWidth="1"/>
    <col min="4" max="4" width="9.140625" style="130" customWidth="1"/>
    <col min="5" max="5" width="1.7109375" style="130" customWidth="1"/>
    <col min="6" max="6" width="8.7109375" style="130" customWidth="1"/>
    <col min="7" max="7" width="1.7109375" style="130" customWidth="1"/>
    <col min="8" max="8" width="8.7109375" style="1" customWidth="1"/>
    <col min="9" max="9" width="12.7109375" style="1" customWidth="1"/>
    <col min="10" max="10" width="1.7109375" style="1" customWidth="1"/>
    <col min="11" max="16384" width="9.140625" style="1" customWidth="1"/>
  </cols>
  <sheetData>
    <row r="1" spans="1:9" ht="15.75">
      <c r="A1" s="174" t="str">
        <f>[0]!TSPProcessName&amp;" Plan Summary - Form SUMP"</f>
        <v>TSPi Plan Summary - Form SUMP</v>
      </c>
      <c r="B1" s="174"/>
      <c r="C1" s="174"/>
      <c r="D1" s="174"/>
      <c r="E1" s="174"/>
      <c r="F1" s="174"/>
      <c r="G1" s="174"/>
      <c r="H1" s="174"/>
      <c r="I1" s="174"/>
    </row>
    <row r="2" spans="1:9" ht="12.75">
      <c r="A2" s="134" t="s">
        <v>10</v>
      </c>
      <c r="B2" s="302" t="str">
        <f>IF(Name=0,"",Name)</f>
        <v>Lohtu</v>
      </c>
      <c r="C2" s="302"/>
      <c r="D2" s="302"/>
      <c r="E2" s="302"/>
      <c r="F2" s="302"/>
      <c r="H2" s="134" t="s">
        <v>5</v>
      </c>
      <c r="I2" s="199">
        <f>currentDate</f>
        <v>37740.90214467593</v>
      </c>
    </row>
    <row r="3" spans="1:9" ht="12.75">
      <c r="A3" s="134" t="s">
        <v>92</v>
      </c>
      <c r="B3" s="303" t="str">
        <f>IF(TeamName=0,"",TeamName)</f>
        <v>B</v>
      </c>
      <c r="C3" s="303"/>
      <c r="D3" s="303"/>
      <c r="E3" s="303"/>
      <c r="F3" s="303"/>
      <c r="H3" s="134" t="str">
        <f>IF(Project!C5&lt;&gt;"",Project!C5,"")</f>
        <v>Instructor</v>
      </c>
      <c r="I3" s="135" t="str">
        <f>IF(InstructorName=0,"",InstructorName)</f>
        <v>Inkeri Verkamo</v>
      </c>
    </row>
    <row r="4" spans="1:9" ht="12">
      <c r="A4" s="134" t="s">
        <v>275</v>
      </c>
      <c r="B4" s="304"/>
      <c r="C4" s="304"/>
      <c r="D4" s="304"/>
      <c r="E4" s="304"/>
      <c r="F4" s="304"/>
      <c r="H4" s="134" t="s">
        <v>270</v>
      </c>
      <c r="I4" s="173">
        <f>IF(Cycle=0,"",Cycle)</f>
        <v>2</v>
      </c>
    </row>
    <row r="5" ht="12.75"/>
    <row r="6" spans="1:4" ht="12.75">
      <c r="A6" s="136" t="s">
        <v>168</v>
      </c>
      <c r="B6" s="137" t="s">
        <v>60</v>
      </c>
      <c r="D6" s="137" t="s">
        <v>164</v>
      </c>
    </row>
    <row r="7" spans="1:4" ht="12.75">
      <c r="A7" s="130" t="s">
        <v>272</v>
      </c>
      <c r="B7" s="135">
        <v>51</v>
      </c>
      <c r="D7" s="135">
        <v>37</v>
      </c>
    </row>
    <row r="8" spans="1:4" ht="12.75">
      <c r="A8" s="130" t="s">
        <v>273</v>
      </c>
      <c r="B8" s="135">
        <v>40</v>
      </c>
      <c r="D8" s="135">
        <v>37</v>
      </c>
    </row>
    <row r="9" spans="1:4" ht="12.75">
      <c r="A9" s="130" t="s">
        <v>274</v>
      </c>
      <c r="B9" s="135"/>
      <c r="D9" s="135"/>
    </row>
    <row r="10" spans="1:4" ht="12.75">
      <c r="A10" s="130" t="s">
        <v>169</v>
      </c>
      <c r="B10" s="135">
        <v>1918</v>
      </c>
      <c r="D10" s="135">
        <v>1933</v>
      </c>
    </row>
    <row r="11" spans="1:4" ht="12.75">
      <c r="A11" s="138" t="s">
        <v>170</v>
      </c>
      <c r="B11" s="135">
        <v>150</v>
      </c>
      <c r="D11" s="135">
        <v>0</v>
      </c>
    </row>
    <row r="12" spans="1:4" ht="12.75">
      <c r="A12" s="138" t="s">
        <v>171</v>
      </c>
      <c r="B12" s="135">
        <v>450</v>
      </c>
      <c r="D12" s="135">
        <v>0</v>
      </c>
    </row>
    <row r="13" spans="1:4" ht="12.75">
      <c r="A13" s="138" t="s">
        <v>172</v>
      </c>
      <c r="B13" s="135">
        <v>1750</v>
      </c>
      <c r="D13" s="135">
        <v>817</v>
      </c>
    </row>
    <row r="14" spans="1:4" ht="12.75">
      <c r="A14" s="138" t="s">
        <v>173</v>
      </c>
      <c r="B14" s="135">
        <v>200</v>
      </c>
      <c r="D14" s="135">
        <v>0</v>
      </c>
    </row>
    <row r="15" spans="1:4" ht="12.75">
      <c r="A15" s="130" t="s">
        <v>174</v>
      </c>
      <c r="B15" s="135">
        <f>B12+B13</f>
        <v>2200</v>
      </c>
      <c r="D15" s="135">
        <f>D12+D13</f>
        <v>817</v>
      </c>
    </row>
    <row r="16" spans="1:4" ht="12.75">
      <c r="A16" s="130" t="s">
        <v>175</v>
      </c>
      <c r="B16" s="135">
        <f>B15+B10-B11-B12+B14</f>
        <v>3718</v>
      </c>
      <c r="D16" s="135">
        <f>D15+D10-D11-D12+D14</f>
        <v>2750</v>
      </c>
    </row>
    <row r="17" spans="1:4" ht="12.75">
      <c r="A17" s="130" t="s">
        <v>116</v>
      </c>
      <c r="B17" s="135"/>
      <c r="D17" s="135"/>
    </row>
    <row r="18" spans="1:4" ht="12.75">
      <c r="A18" s="130" t="s">
        <v>176</v>
      </c>
      <c r="B18" s="135"/>
      <c r="D18" s="135"/>
    </row>
    <row r="19" spans="1:7" ht="12.75">
      <c r="A19" s="130" t="s">
        <v>177</v>
      </c>
      <c r="B19" s="135"/>
      <c r="D19" s="135"/>
      <c r="F19" s="132"/>
      <c r="G19" s="132"/>
    </row>
    <row r="20" spans="1:7" ht="12.75">
      <c r="A20" s="130" t="s">
        <v>178</v>
      </c>
      <c r="B20" s="135"/>
      <c r="D20" s="135"/>
      <c r="F20" s="132"/>
      <c r="G20" s="132"/>
    </row>
    <row r="22" spans="1:6" ht="12.75">
      <c r="A22" s="136" t="s">
        <v>179</v>
      </c>
      <c r="B22" s="137" t="s">
        <v>60</v>
      </c>
      <c r="D22" s="137" t="s">
        <v>164</v>
      </c>
      <c r="F22" s="137" t="s">
        <v>246</v>
      </c>
    </row>
    <row r="23" spans="1:6" ht="12.75">
      <c r="A23" s="138" t="str">
        <f>Phases!B2</f>
        <v>Management and Miscellaneous</v>
      </c>
      <c r="B23" s="161">
        <v>38</v>
      </c>
      <c r="D23" s="161">
        <v>25</v>
      </c>
      <c r="F23" s="152">
        <f>IF($D$45=0,,D23/$D$45)</f>
        <v>0.2403846153846154</v>
      </c>
    </row>
    <row r="24" spans="1:6" ht="12.75">
      <c r="A24" s="138" t="str">
        <f>Phases!B3</f>
        <v>Launch and Strategy</v>
      </c>
      <c r="B24" s="161">
        <v>0</v>
      </c>
      <c r="D24" s="161">
        <v>0</v>
      </c>
      <c r="F24" s="152">
        <f aca="true" t="shared" si="0" ref="F24:F44">IF($D$45=0,,D24/$D$45)</f>
        <v>0</v>
      </c>
    </row>
    <row r="25" spans="1:6" ht="12.75">
      <c r="A25" s="138" t="str">
        <f>Phases!B4</f>
        <v>Planning</v>
      </c>
      <c r="B25" s="161">
        <v>0</v>
      </c>
      <c r="D25" s="161">
        <v>0</v>
      </c>
      <c r="F25" s="152">
        <f t="shared" si="0"/>
        <v>0</v>
      </c>
    </row>
    <row r="26" spans="1:6" ht="12.75">
      <c r="A26" s="138" t="str">
        <f>Phases!B5</f>
        <v>Requirements</v>
      </c>
      <c r="B26" s="161">
        <v>1</v>
      </c>
      <c r="D26" s="161">
        <v>0</v>
      </c>
      <c r="F26" s="152">
        <f t="shared" si="0"/>
        <v>0</v>
      </c>
    </row>
    <row r="27" spans="1:6" ht="12.75">
      <c r="A27" s="138" t="str">
        <f>Phases!B6</f>
        <v>System Test Plan</v>
      </c>
      <c r="B27" s="161">
        <v>1</v>
      </c>
      <c r="D27" s="161">
        <v>1</v>
      </c>
      <c r="F27" s="152">
        <f t="shared" si="0"/>
        <v>0.009615384615384616</v>
      </c>
    </row>
    <row r="28" spans="1:6" ht="12.75">
      <c r="A28" s="138" t="str">
        <f>Phases!B7</f>
        <v>REQ Inspection</v>
      </c>
      <c r="B28" s="161">
        <v>0</v>
      </c>
      <c r="D28" s="161">
        <v>0</v>
      </c>
      <c r="F28" s="152">
        <f t="shared" si="0"/>
        <v>0</v>
      </c>
    </row>
    <row r="29" spans="1:6" ht="12.75">
      <c r="A29" s="138" t="str">
        <f>Phases!B8</f>
        <v>High-Level Design</v>
      </c>
      <c r="B29" s="161">
        <v>10</v>
      </c>
      <c r="D29" s="161">
        <v>20</v>
      </c>
      <c r="F29" s="152">
        <f t="shared" si="0"/>
        <v>0.19230769230769232</v>
      </c>
    </row>
    <row r="30" spans="1:6" ht="12.75">
      <c r="A30" s="138" t="str">
        <f>Phases!B9</f>
        <v>Integration Test Plan</v>
      </c>
      <c r="B30" s="161">
        <v>0</v>
      </c>
      <c r="D30" s="161">
        <v>0</v>
      </c>
      <c r="F30" s="152">
        <f t="shared" si="0"/>
        <v>0</v>
      </c>
    </row>
    <row r="31" spans="1:6" ht="12.75">
      <c r="A31" s="138" t="str">
        <f>Phases!B10</f>
        <v>HLD Inspection</v>
      </c>
      <c r="B31" s="161">
        <v>7</v>
      </c>
      <c r="D31" s="161">
        <v>9</v>
      </c>
      <c r="F31" s="152">
        <f t="shared" si="0"/>
        <v>0.08653846153846154</v>
      </c>
    </row>
    <row r="32" spans="1:6" ht="12.75">
      <c r="A32" s="138" t="str">
        <f>Phases!B11</f>
        <v>Detailed Design</v>
      </c>
      <c r="B32" s="161">
        <v>0</v>
      </c>
      <c r="D32" s="161">
        <v>0</v>
      </c>
      <c r="F32" s="152">
        <f t="shared" si="0"/>
        <v>0</v>
      </c>
    </row>
    <row r="33" spans="1:6" ht="12.75">
      <c r="A33" s="138" t="str">
        <f>Phases!B12</f>
        <v>DLD Review</v>
      </c>
      <c r="B33" s="161">
        <v>0</v>
      </c>
      <c r="D33" s="161">
        <v>0</v>
      </c>
      <c r="F33" s="152">
        <f t="shared" si="0"/>
        <v>0</v>
      </c>
    </row>
    <row r="34" spans="1:6" ht="12.75">
      <c r="A34" s="138" t="str">
        <f>Phases!B13</f>
        <v>Test Development</v>
      </c>
      <c r="B34" s="161">
        <v>5</v>
      </c>
      <c r="D34" s="161">
        <v>2</v>
      </c>
      <c r="F34" s="152">
        <f t="shared" si="0"/>
        <v>0.019230769230769232</v>
      </c>
    </row>
    <row r="35" spans="1:6" ht="12.75">
      <c r="A35" s="138" t="str">
        <f>Phases!B14</f>
        <v>DLD Inspection</v>
      </c>
      <c r="B35" s="161">
        <v>0</v>
      </c>
      <c r="D35" s="161">
        <v>0</v>
      </c>
      <c r="F35" s="152">
        <f t="shared" si="0"/>
        <v>0</v>
      </c>
    </row>
    <row r="36" spans="1:6" ht="12.75">
      <c r="A36" s="138" t="str">
        <f>Phases!B15</f>
        <v>Code</v>
      </c>
      <c r="B36" s="161">
        <v>36</v>
      </c>
      <c r="D36" s="161">
        <v>40</v>
      </c>
      <c r="F36" s="152">
        <f t="shared" si="0"/>
        <v>0.38461538461538464</v>
      </c>
    </row>
    <row r="37" spans="1:6" ht="12.75">
      <c r="A37" s="138" t="str">
        <f>Phases!B16</f>
        <v>Code Review</v>
      </c>
      <c r="B37" s="161">
        <v>5</v>
      </c>
      <c r="D37" s="161">
        <v>3</v>
      </c>
      <c r="F37" s="152">
        <f t="shared" si="0"/>
        <v>0.028846153846153848</v>
      </c>
    </row>
    <row r="38" spans="1:6" ht="12.75">
      <c r="A38" s="138" t="str">
        <f>Phases!B17</f>
        <v>Compile</v>
      </c>
      <c r="B38" s="161">
        <v>0</v>
      </c>
      <c r="D38" s="161">
        <v>0</v>
      </c>
      <c r="F38" s="152">
        <f t="shared" si="0"/>
        <v>0</v>
      </c>
    </row>
    <row r="39" spans="1:6" ht="12.75">
      <c r="A39" s="138" t="str">
        <f>Phases!B18</f>
        <v>Code Inspection</v>
      </c>
      <c r="B39" s="161">
        <v>0</v>
      </c>
      <c r="D39" s="161">
        <v>0</v>
      </c>
      <c r="F39" s="152">
        <f t="shared" si="0"/>
        <v>0</v>
      </c>
    </row>
    <row r="40" spans="1:6" ht="12.75">
      <c r="A40" s="138" t="str">
        <f>Phases!B19</f>
        <v>Unit Test</v>
      </c>
      <c r="B40" s="161">
        <v>3</v>
      </c>
      <c r="D40" s="161">
        <v>0</v>
      </c>
      <c r="F40" s="152">
        <f t="shared" si="0"/>
        <v>0</v>
      </c>
    </row>
    <row r="41" spans="1:6" ht="12.75">
      <c r="A41" s="138" t="str">
        <f>Phases!B20</f>
        <v>Build and Integration Test</v>
      </c>
      <c r="B41" s="161">
        <v>0</v>
      </c>
      <c r="D41" s="161">
        <v>0</v>
      </c>
      <c r="F41" s="152">
        <f t="shared" si="0"/>
        <v>0</v>
      </c>
    </row>
    <row r="42" spans="1:6" ht="12.75">
      <c r="A42" s="138" t="str">
        <f>Phases!B21</f>
        <v>System Test</v>
      </c>
      <c r="B42" s="161">
        <v>5</v>
      </c>
      <c r="D42" s="161">
        <v>0</v>
      </c>
      <c r="F42" s="152">
        <f t="shared" si="0"/>
        <v>0</v>
      </c>
    </row>
    <row r="43" spans="1:6" ht="12.75">
      <c r="A43" s="138" t="str">
        <f>Phases!B22</f>
        <v>Documentation</v>
      </c>
      <c r="B43" s="161">
        <v>0</v>
      </c>
      <c r="D43" s="161">
        <v>0</v>
      </c>
      <c r="F43" s="152">
        <f t="shared" si="0"/>
        <v>0</v>
      </c>
    </row>
    <row r="44" spans="1:6" ht="12.75">
      <c r="A44" s="138" t="str">
        <f>Phases!B23</f>
        <v>Postmortem</v>
      </c>
      <c r="B44" s="161">
        <v>11</v>
      </c>
      <c r="D44" s="161">
        <v>4</v>
      </c>
      <c r="F44" s="152">
        <f t="shared" si="0"/>
        <v>0.038461538461538464</v>
      </c>
    </row>
    <row r="45" spans="1:6" ht="12.75">
      <c r="A45" s="139" t="s">
        <v>63</v>
      </c>
      <c r="B45" s="161">
        <f>SUM(B23:B44)</f>
        <v>122</v>
      </c>
      <c r="D45" s="161">
        <f>SUM(D23:D44)</f>
        <v>104</v>
      </c>
      <c r="F45" s="152">
        <f>SUM(F23:F44)</f>
        <v>1</v>
      </c>
    </row>
    <row r="46" spans="1:4" ht="12.75">
      <c r="A46" s="138" t="s">
        <v>180</v>
      </c>
      <c r="B46" s="140"/>
      <c r="D46" s="140"/>
    </row>
    <row r="47" spans="1:4" ht="12.75">
      <c r="A47" s="138" t="s">
        <v>181</v>
      </c>
      <c r="B47" s="140"/>
      <c r="D47" s="140"/>
    </row>
    <row r="48" ht="12.75">
      <c r="B48" s="132"/>
    </row>
    <row r="50" spans="1:6" ht="12.75">
      <c r="A50" s="136" t="s">
        <v>182</v>
      </c>
      <c r="B50" s="137" t="s">
        <v>60</v>
      </c>
      <c r="D50" s="137" t="s">
        <v>164</v>
      </c>
      <c r="F50" s="137" t="s">
        <v>246</v>
      </c>
    </row>
    <row r="51" spans="1:8" ht="12.75">
      <c r="A51" s="138" t="str">
        <f>IF(Phases!E4="Y",Phases!B4,"")</f>
        <v>Planning</v>
      </c>
      <c r="B51" s="161">
        <f>B25*SUMQ!D82</f>
        <v>0</v>
      </c>
      <c r="D51" s="162">
        <v>0</v>
      </c>
      <c r="F51" s="152">
        <f>IF($D$69&lt;&gt;0,D51/$D$69,)</f>
        <v>0</v>
      </c>
      <c r="H51" s="224"/>
    </row>
    <row r="52" spans="1:8" ht="12.75">
      <c r="A52" s="138" t="str">
        <f>IF(Phases!E5="Y",Phases!B5,"")</f>
        <v>Requirements</v>
      </c>
      <c r="B52" s="161">
        <f>B26*SUMQ!D83</f>
        <v>0</v>
      </c>
      <c r="D52" s="162">
        <v>0</v>
      </c>
      <c r="F52" s="152">
        <f aca="true" t="shared" si="1" ref="F52:F68">IF($D$69&lt;&gt;0,D52/$D$69,)</f>
        <v>0</v>
      </c>
      <c r="H52" s="224"/>
    </row>
    <row r="53" spans="1:8" ht="12.75">
      <c r="A53" s="138" t="str">
        <f>IF(Phases!E6="Y",Phases!B6,"")</f>
        <v>System Test Plan</v>
      </c>
      <c r="B53" s="161">
        <f>B27*SUMQ!D84</f>
        <v>0</v>
      </c>
      <c r="D53" s="162">
        <v>0</v>
      </c>
      <c r="F53" s="152">
        <f>IF($D$69&lt;&gt;0,D53/$D$69,)</f>
        <v>0</v>
      </c>
      <c r="H53" s="224"/>
    </row>
    <row r="54" spans="1:8" ht="12.75">
      <c r="A54" s="138" t="str">
        <f>IF(Phases!E7="Y",Phases!B7,"")</f>
        <v>REQ Inspection</v>
      </c>
      <c r="B54" s="161">
        <f>B28*SUMQ!D85</f>
        <v>0</v>
      </c>
      <c r="D54" s="162">
        <v>0</v>
      </c>
      <c r="F54" s="152">
        <f t="shared" si="1"/>
        <v>0</v>
      </c>
      <c r="H54" s="224"/>
    </row>
    <row r="55" spans="1:8" ht="12.75">
      <c r="A55" s="138" t="str">
        <f>IF(Phases!E8="Y",Phases!B8,"")</f>
        <v>High-Level Design</v>
      </c>
      <c r="B55" s="161">
        <f>B29*SUMQ!D86</f>
        <v>2.5</v>
      </c>
      <c r="D55" s="162">
        <v>15</v>
      </c>
      <c r="F55" s="152">
        <f t="shared" si="1"/>
        <v>0.625</v>
      </c>
      <c r="H55" s="224"/>
    </row>
    <row r="56" spans="1:8" ht="12.75">
      <c r="A56" s="138" t="str">
        <f>IF(Phases!E9="Y",Phases!B9,"")</f>
        <v>Integration Test Plan</v>
      </c>
      <c r="B56" s="161">
        <f>B30*SUMQ!D87</f>
        <v>0</v>
      </c>
      <c r="D56" s="162">
        <v>0</v>
      </c>
      <c r="F56" s="152">
        <f t="shared" si="1"/>
        <v>0</v>
      </c>
      <c r="H56" s="224"/>
    </row>
    <row r="57" spans="1:8" ht="12.75">
      <c r="A57" s="138" t="str">
        <f>IF(Phases!E10="Y",Phases!B10,"")</f>
        <v>HLD Inspection</v>
      </c>
      <c r="B57" s="161">
        <f>B31*SUMQ!D88</f>
        <v>4.48</v>
      </c>
      <c r="D57" s="162">
        <v>0</v>
      </c>
      <c r="F57" s="152">
        <f t="shared" si="1"/>
        <v>0</v>
      </c>
      <c r="H57" s="224"/>
    </row>
    <row r="58" spans="1:8" ht="12.75">
      <c r="A58" s="138" t="str">
        <f>IF(Phases!E11="Y",Phases!B11,"")</f>
        <v>Detailed Design</v>
      </c>
      <c r="B58" s="161">
        <f>B32*SUMQ!D89</f>
        <v>0</v>
      </c>
      <c r="D58" s="162">
        <v>0</v>
      </c>
      <c r="F58" s="152">
        <f t="shared" si="1"/>
        <v>0</v>
      </c>
      <c r="H58" s="224"/>
    </row>
    <row r="59" spans="1:8" ht="12.75">
      <c r="A59" s="138" t="str">
        <f>IF(Phases!E12="Y",Phases!B12,"")</f>
        <v>DLD Review</v>
      </c>
      <c r="B59" s="161">
        <f>B33*SUMQ!D90</f>
        <v>0</v>
      </c>
      <c r="D59" s="162">
        <v>0</v>
      </c>
      <c r="F59" s="152">
        <f t="shared" si="1"/>
        <v>0</v>
      </c>
      <c r="H59" s="224"/>
    </row>
    <row r="60" spans="1:8" ht="12.75">
      <c r="A60" s="138" t="str">
        <f>IF(Phases!E13="Y",Phases!B13,"")</f>
        <v>Test Development</v>
      </c>
      <c r="B60" s="161">
        <f>B34*SUMQ!D91</f>
        <v>10</v>
      </c>
      <c r="D60" s="162">
        <v>0</v>
      </c>
      <c r="F60" s="152">
        <f>IF($D$69&lt;&gt;0,D60/$D$69,)</f>
        <v>0</v>
      </c>
      <c r="H60" s="224"/>
    </row>
    <row r="61" spans="1:8" ht="12.75">
      <c r="A61" s="138" t="str">
        <f>IF(Phases!E14="Y",Phases!B14,"")</f>
        <v>DLD Inspection</v>
      </c>
      <c r="B61" s="161">
        <f>B35*SUMQ!D92</f>
        <v>0</v>
      </c>
      <c r="D61" s="162">
        <v>0</v>
      </c>
      <c r="F61" s="152">
        <f t="shared" si="1"/>
        <v>0</v>
      </c>
      <c r="H61" s="224"/>
    </row>
    <row r="62" spans="1:8" ht="12.75">
      <c r="A62" s="138" t="str">
        <f>IF(Phases!E15="Y",Phases!B15,"")</f>
        <v>Code</v>
      </c>
      <c r="B62" s="161">
        <f>B36*SUMQ!D93</f>
        <v>144</v>
      </c>
      <c r="D62" s="162">
        <v>9</v>
      </c>
      <c r="F62" s="152">
        <f t="shared" si="1"/>
        <v>0.375</v>
      </c>
      <c r="H62" s="224"/>
    </row>
    <row r="63" spans="1:8" ht="12.75">
      <c r="A63" s="138" t="str">
        <f>IF(Phases!E16="Y",Phases!B16,"")</f>
        <v>Code Review</v>
      </c>
      <c r="B63" s="161">
        <f>B37*SUMQ!D94</f>
        <v>0</v>
      </c>
      <c r="D63" s="162">
        <v>0</v>
      </c>
      <c r="F63" s="152">
        <f t="shared" si="1"/>
        <v>0</v>
      </c>
      <c r="H63" s="224"/>
    </row>
    <row r="64" spans="1:8" ht="12.75">
      <c r="A64" s="138" t="str">
        <f>IF(Phases!E17="Y",Phases!B17,"")</f>
        <v>Compile</v>
      </c>
      <c r="B64" s="161">
        <f>B38*SUMQ!D95</f>
        <v>0</v>
      </c>
      <c r="D64" s="162">
        <v>0</v>
      </c>
      <c r="F64" s="152">
        <f t="shared" si="1"/>
        <v>0</v>
      </c>
      <c r="H64" s="224"/>
    </row>
    <row r="65" spans="1:8" ht="12.75">
      <c r="A65" s="138" t="str">
        <f>IF(Phases!E18="Y",Phases!B18,"")</f>
        <v>Code Inspection</v>
      </c>
      <c r="B65" s="161">
        <f>B39*SUMQ!D96</f>
        <v>0</v>
      </c>
      <c r="D65" s="162">
        <v>0</v>
      </c>
      <c r="F65" s="152">
        <f t="shared" si="1"/>
        <v>0</v>
      </c>
      <c r="H65" s="224"/>
    </row>
    <row r="66" spans="1:8" ht="12.75">
      <c r="A66" s="138" t="str">
        <f>IF(Phases!E19="Y",Phases!B19,"")</f>
        <v>Unit Test</v>
      </c>
      <c r="B66" s="161">
        <f>B40*SUMQ!D97</f>
        <v>0.6000000000000001</v>
      </c>
      <c r="D66" s="162">
        <v>0</v>
      </c>
      <c r="F66" s="152">
        <f t="shared" si="1"/>
        <v>0</v>
      </c>
      <c r="H66" s="224"/>
    </row>
    <row r="67" spans="1:8" ht="12.75">
      <c r="A67" s="138" t="str">
        <f>IF(Phases!E20="Y",Phases!B20,"")</f>
        <v>Build and Integration Test</v>
      </c>
      <c r="B67" s="161">
        <f>B41*SUMQ!D98</f>
        <v>0</v>
      </c>
      <c r="D67" s="162">
        <v>0</v>
      </c>
      <c r="F67" s="152">
        <f t="shared" si="1"/>
        <v>0</v>
      </c>
      <c r="H67" s="224"/>
    </row>
    <row r="68" spans="1:8" ht="12.75">
      <c r="A68" s="138" t="str">
        <f>IF(Phases!E21="Y",Phases!B21,"")</f>
        <v>System Test</v>
      </c>
      <c r="B68" s="161">
        <f>B42*SUMQ!D99</f>
        <v>0</v>
      </c>
      <c r="D68" s="162">
        <v>0</v>
      </c>
      <c r="F68" s="152">
        <f t="shared" si="1"/>
        <v>0</v>
      </c>
      <c r="H68" s="224"/>
    </row>
    <row r="69" spans="1:6" ht="12.75">
      <c r="A69" s="163" t="s">
        <v>266</v>
      </c>
      <c r="B69" s="161">
        <f>SUM(B51:B68)</f>
        <v>161.57999999999998</v>
      </c>
      <c r="D69" s="162">
        <f>SUM(D51:D68)</f>
        <v>24</v>
      </c>
      <c r="F69" s="152">
        <f>SUM(F51:F68)</f>
        <v>1</v>
      </c>
    </row>
    <row r="70" ht="12.75">
      <c r="A70" s="130">
        <f>IF(Phases!F29="Y",Phases!B29,"")</f>
      </c>
    </row>
    <row r="71" spans="1:6" ht="12.75">
      <c r="A71" s="136" t="s">
        <v>184</v>
      </c>
      <c r="B71" s="137" t="s">
        <v>60</v>
      </c>
      <c r="D71" s="137" t="s">
        <v>164</v>
      </c>
      <c r="F71" s="137" t="s">
        <v>246</v>
      </c>
    </row>
    <row r="72" spans="1:9" ht="12.75">
      <c r="A72" s="138" t="str">
        <f>IF(Phases!F4="Y",Phases!B4,"")</f>
        <v>Planning</v>
      </c>
      <c r="B72" s="161">
        <f>B51*SUMQ!D55</f>
        <v>0</v>
      </c>
      <c r="D72" s="162">
        <v>0</v>
      </c>
      <c r="F72" s="152">
        <f>IF($D$90&lt;&gt;0,D72/$D$90,)</f>
        <v>0</v>
      </c>
      <c r="H72" s="224"/>
      <c r="I72" s="224"/>
    </row>
    <row r="73" spans="1:9" ht="12.75">
      <c r="A73" s="138" t="str">
        <f>IF(Phases!F5="Y",Phases!B5,"")</f>
        <v>Requirements</v>
      </c>
      <c r="B73" s="161">
        <f>(SUM($B$51:B52)-SUM($B$72:B72))*SUMQ!D56</f>
        <v>0</v>
      </c>
      <c r="D73" s="162">
        <v>0</v>
      </c>
      <c r="F73" s="152">
        <f aca="true" t="shared" si="2" ref="F73:F89">IF($D$90&lt;&gt;0,D73/$D$90,)</f>
        <v>0</v>
      </c>
      <c r="H73" s="224"/>
      <c r="I73" s="224"/>
    </row>
    <row r="74" spans="1:9" ht="12.75">
      <c r="A74" s="138" t="str">
        <f>IF(Phases!F6="Y",Phases!B6,"")</f>
        <v>System Test Plan</v>
      </c>
      <c r="B74" s="161">
        <f>(SUM($B$51:B53)-SUM($B$72:B73))*SUMQ!D57</f>
        <v>0</v>
      </c>
      <c r="D74" s="162">
        <v>0</v>
      </c>
      <c r="F74" s="152">
        <f>IF($D$90&lt;&gt;0,D74/$D$90,)</f>
        <v>0</v>
      </c>
      <c r="H74" s="224"/>
      <c r="I74" s="224"/>
    </row>
    <row r="75" spans="1:9" ht="12.75">
      <c r="A75" s="138" t="str">
        <f>IF(Phases!F7="Y",Phases!B7,"")</f>
        <v>REQ Inspection</v>
      </c>
      <c r="B75" s="161">
        <f>(SUM($B$51:B54)-SUM($B$72:B74))*SUMQ!D58</f>
        <v>0</v>
      </c>
      <c r="D75" s="162">
        <v>0</v>
      </c>
      <c r="F75" s="152">
        <f t="shared" si="2"/>
        <v>0</v>
      </c>
      <c r="H75" s="224"/>
      <c r="I75" s="224"/>
    </row>
    <row r="76" spans="1:9" ht="12.75">
      <c r="A76" s="138" t="str">
        <f>IF(Phases!F8="Y",Phases!B8,"")</f>
        <v>High-Level Design</v>
      </c>
      <c r="B76" s="161">
        <f>(SUM($B$51:B55)-SUM($B$72:B75))*SUMQ!D59</f>
        <v>1.625</v>
      </c>
      <c r="D76" s="162">
        <v>0</v>
      </c>
      <c r="F76" s="152">
        <f t="shared" si="2"/>
        <v>0</v>
      </c>
      <c r="H76" s="224"/>
      <c r="I76" s="224"/>
    </row>
    <row r="77" spans="1:9" ht="12.75">
      <c r="A77" s="138" t="str">
        <f>IF(Phases!F9="Y",Phases!B9,"")</f>
        <v>Integration Test Plan</v>
      </c>
      <c r="B77" s="161">
        <f>(SUM($B$51:B56)-SUM($B$72:B76))*SUMQ!D60</f>
        <v>0</v>
      </c>
      <c r="D77" s="162">
        <v>0</v>
      </c>
      <c r="F77" s="152">
        <f t="shared" si="2"/>
        <v>0</v>
      </c>
      <c r="H77" s="224"/>
      <c r="I77" s="224"/>
    </row>
    <row r="78" spans="1:9" ht="12.75">
      <c r="A78" s="138" t="str">
        <f>IF(Phases!F10="Y",Phases!B10,"")</f>
        <v>HLD Inspection</v>
      </c>
      <c r="B78" s="161">
        <f>(SUM($B$51:B57)-SUM($B$72:B77))*SUMQ!D61</f>
        <v>3.4807500000000005</v>
      </c>
      <c r="D78" s="162">
        <v>15</v>
      </c>
      <c r="F78" s="152">
        <f t="shared" si="2"/>
        <v>0.625</v>
      </c>
      <c r="H78" s="224"/>
      <c r="I78" s="224"/>
    </row>
    <row r="79" spans="1:9" ht="12.75">
      <c r="A79" s="138" t="str">
        <f>IF(Phases!F11="Y",Phases!B11,"")</f>
        <v>Detailed Design</v>
      </c>
      <c r="B79" s="161">
        <f>(SUM($B$51:B58)-SUM($B$72:B78))*SUMQ!D62</f>
        <v>0</v>
      </c>
      <c r="D79" s="162">
        <v>0</v>
      </c>
      <c r="F79" s="152">
        <f t="shared" si="2"/>
        <v>0</v>
      </c>
      <c r="H79" s="224"/>
      <c r="I79" s="224"/>
    </row>
    <row r="80" spans="1:9" ht="12.75">
      <c r="A80" s="138" t="str">
        <f>IF(Phases!F12="Y",Phases!B12,"")</f>
        <v>DLD Review</v>
      </c>
      <c r="B80" s="161">
        <f>(SUM($B$51:B59)-SUM($B$72:B79))*SUMQ!D63</f>
        <v>0</v>
      </c>
      <c r="D80" s="162">
        <v>0</v>
      </c>
      <c r="F80" s="152">
        <f t="shared" si="2"/>
        <v>0</v>
      </c>
      <c r="H80" s="224"/>
      <c r="I80" s="224"/>
    </row>
    <row r="81" spans="1:9" ht="12.75">
      <c r="A81" s="138" t="str">
        <f>IF(Phases!F13="Y",Phases!B13,"")</f>
        <v>Test Development</v>
      </c>
      <c r="B81" s="161">
        <f>(SUM($B$51:B60)-SUM($B$72:B80))*SUMQ!D64</f>
        <v>8.311975</v>
      </c>
      <c r="D81" s="162">
        <v>0</v>
      </c>
      <c r="F81" s="152">
        <f>IF($D$90&lt;&gt;0,D81/$D$90,)</f>
        <v>0</v>
      </c>
      <c r="H81" s="224"/>
      <c r="I81" s="224"/>
    </row>
    <row r="82" spans="1:9" ht="12.75">
      <c r="A82" s="138" t="str">
        <f>IF(Phases!F14="Y",Phases!B14,"")</f>
        <v>DLD Inspection</v>
      </c>
      <c r="B82" s="161">
        <f>(SUM($B$51:B61)-SUM($B$72:B81))*SUMQ!D65</f>
        <v>0</v>
      </c>
      <c r="D82" s="162">
        <v>0</v>
      </c>
      <c r="F82" s="152">
        <f t="shared" si="2"/>
        <v>0</v>
      </c>
      <c r="H82" s="224"/>
      <c r="I82" s="224"/>
    </row>
    <row r="83" spans="1:9" ht="12.75">
      <c r="A83" s="138" t="str">
        <f>IF(Phases!F15="Y",Phases!B15,"")</f>
        <v>Code</v>
      </c>
      <c r="B83" s="161">
        <f>(SUM($B$51:B62)-SUM($B$72:B82))*SUMQ!D66</f>
        <v>73.7811375</v>
      </c>
      <c r="D83" s="162">
        <v>2</v>
      </c>
      <c r="F83" s="152">
        <f t="shared" si="2"/>
        <v>0.08333333333333333</v>
      </c>
      <c r="H83" s="224"/>
      <c r="I83" s="224"/>
    </row>
    <row r="84" spans="1:9" ht="12.75">
      <c r="A84" s="138" t="str">
        <f>IF(Phases!F16="Y",Phases!B16,"")</f>
        <v>Code Review</v>
      </c>
      <c r="B84" s="161">
        <f>(SUM($B$51:B63)-SUM($B$72:B83))*SUMQ!D67</f>
        <v>0</v>
      </c>
      <c r="D84" s="162">
        <v>0</v>
      </c>
      <c r="F84" s="152">
        <f t="shared" si="2"/>
        <v>0</v>
      </c>
      <c r="H84" s="224"/>
      <c r="I84" s="224"/>
    </row>
    <row r="85" spans="1:9" ht="12.75">
      <c r="A85" s="138" t="str">
        <f>IF(Phases!F17="Y",Phases!B17,"")</f>
        <v>Compile</v>
      </c>
      <c r="B85" s="161">
        <f>(SUM($B$51:B64)-SUM($B$72:B84))*SUMQ!D68</f>
        <v>0</v>
      </c>
      <c r="D85" s="162">
        <v>0</v>
      </c>
      <c r="F85" s="152">
        <f t="shared" si="2"/>
        <v>0</v>
      </c>
      <c r="H85" s="224"/>
      <c r="I85" s="224"/>
    </row>
    <row r="86" spans="1:9" ht="12.75">
      <c r="A86" s="138" t="str">
        <f>IF(Phases!F18="Y",Phases!B18,"")</f>
        <v>Code Inspection</v>
      </c>
      <c r="B86" s="161">
        <f>(SUM($B$51:B65)-SUM($B$72:B85))*SUMQ!D69</f>
        <v>51.64679624999999</v>
      </c>
      <c r="D86" s="162">
        <v>0</v>
      </c>
      <c r="F86" s="152">
        <f t="shared" si="2"/>
        <v>0</v>
      </c>
      <c r="H86" s="224"/>
      <c r="I86" s="224"/>
    </row>
    <row r="87" spans="1:9" ht="12.75">
      <c r="A87" s="138" t="str">
        <f>IF(Phases!F19="Y",Phases!B19,"")</f>
        <v>Unit Test</v>
      </c>
      <c r="B87" s="161">
        <f>(SUM($B$51:B66)-SUM($B$72:B86))*SUMQ!D70</f>
        <v>20.460907125000002</v>
      </c>
      <c r="D87" s="162">
        <v>0</v>
      </c>
      <c r="F87" s="152">
        <f t="shared" si="2"/>
        <v>0</v>
      </c>
      <c r="H87" s="224"/>
      <c r="I87" s="224"/>
    </row>
    <row r="88" spans="1:9" ht="12.75">
      <c r="A88" s="138" t="str">
        <f>IF(Phases!F20="Y",Phases!B20,"")</f>
        <v>Build and Integration Test</v>
      </c>
      <c r="B88" s="161">
        <f>(SUM($B$51:B67)-SUM($B$72:B87))*SUMQ!D71</f>
        <v>1.8187472999999956</v>
      </c>
      <c r="D88" s="162">
        <v>0</v>
      </c>
      <c r="F88" s="152">
        <f t="shared" si="2"/>
        <v>0</v>
      </c>
      <c r="H88" s="224"/>
      <c r="I88" s="224"/>
    </row>
    <row r="89" spans="1:9" ht="12.75">
      <c r="A89" s="138" t="str">
        <f>IF(Phases!F21="Y",Phases!B21,"")</f>
        <v>System Test</v>
      </c>
      <c r="B89" s="161">
        <f>(SUM($B$51:B68)-SUM($B$72:B88))*SUMQ!D72</f>
        <v>0.3637494600000082</v>
      </c>
      <c r="D89" s="162">
        <v>7</v>
      </c>
      <c r="F89" s="152">
        <f t="shared" si="2"/>
        <v>0.2916666666666667</v>
      </c>
      <c r="H89" s="224"/>
      <c r="I89" s="224"/>
    </row>
    <row r="90" spans="1:9" ht="12.75">
      <c r="A90" s="163" t="s">
        <v>267</v>
      </c>
      <c r="B90" s="161">
        <f>SUM(B72:B89)</f>
        <v>161.48906263499998</v>
      </c>
      <c r="D90" s="162">
        <f>SUM(D72:D89)</f>
        <v>24</v>
      </c>
      <c r="F90" s="152">
        <f>SUM(F72:F89)</f>
        <v>1</v>
      </c>
      <c r="I90" s="224"/>
    </row>
    <row r="91" spans="1:4" ht="12.75">
      <c r="A91" s="138" t="s">
        <v>265</v>
      </c>
      <c r="B91" s="161">
        <f>B69-B90</f>
        <v>0.09093736500000205</v>
      </c>
      <c r="D91" s="213"/>
    </row>
    <row r="92" spans="1:4" ht="12.75">
      <c r="A92" s="138" t="str">
        <f>IF(Phases!F25="Y",Phases!B25,"")</f>
        <v>Product Life</v>
      </c>
      <c r="B92" s="161"/>
      <c r="D92" s="213"/>
    </row>
    <row r="94" spans="1:4" ht="12.75">
      <c r="A94" s="136" t="s">
        <v>185</v>
      </c>
      <c r="B94" s="137" t="s">
        <v>60</v>
      </c>
      <c r="D94" s="137" t="s">
        <v>164</v>
      </c>
    </row>
    <row r="95" spans="1:4" ht="12.75">
      <c r="A95" s="130" t="s">
        <v>186</v>
      </c>
      <c r="B95" s="161">
        <f>IF(B45&gt;0,B15/B45,"")</f>
        <v>18.0327868852459</v>
      </c>
      <c r="D95" s="161">
        <f>IF(D45&gt;0,D15/D45,"")</f>
        <v>7.855769230769231</v>
      </c>
    </row>
    <row r="96" spans="1:4" ht="12.75">
      <c r="A96" s="130" t="s">
        <v>187</v>
      </c>
      <c r="B96" s="233"/>
      <c r="D96" s="234"/>
    </row>
    <row r="97" spans="1:4" ht="12.75">
      <c r="A97" s="130" t="s">
        <v>188</v>
      </c>
      <c r="B97" s="214"/>
      <c r="D97" s="214"/>
    </row>
    <row r="98" spans="1:4" ht="12.75">
      <c r="A98" s="130" t="s">
        <v>189</v>
      </c>
      <c r="B98" s="214"/>
      <c r="D98" s="214"/>
    </row>
  </sheetData>
  <sheetProtection sheet="1" objects="1" scenarios="1"/>
  <mergeCells count="3">
    <mergeCell ref="B2:F2"/>
    <mergeCell ref="B3:F3"/>
    <mergeCell ref="B4:F4"/>
  </mergeCells>
  <printOptions/>
  <pageMargins left="0.75" right="0.75" top="0.5" bottom="0.5" header="0.5" footer="0.5"/>
  <pageSetup horizontalDpi="600" verticalDpi="600" orientation="portrait" r:id="rId2"/>
  <headerFooter alignWithMargins="0">
    <oddFooter>&amp;L File: &amp;F ! &amp;A&amp;R&amp;D  &amp;P of &amp;N</oddFooter>
  </headerFooter>
  <rowBreaks count="1" manualBreakCount="1">
    <brk id="49" max="255" man="1"/>
  </rowBreaks>
  <legacyDrawing r:id="rId1"/>
</worksheet>
</file>

<file path=xl/worksheets/sheet8.xml><?xml version="1.0" encoding="utf-8"?>
<worksheet xmlns="http://schemas.openxmlformats.org/spreadsheetml/2006/main" xmlns:r="http://schemas.openxmlformats.org/officeDocument/2006/relationships">
  <sheetPr codeName="SUMQ"/>
  <dimension ref="A1:L124"/>
  <sheetViews>
    <sheetView showRowColHeaders="0" workbookViewId="0" topLeftCell="A1">
      <pane ySplit="5" topLeftCell="BM97" activePane="bottomLeft" state="frozen"/>
      <selection pane="topLeft" activeCell="A1" sqref="A1"/>
      <selection pane="bottomLeft" activeCell="D99" sqref="D99"/>
    </sheetView>
  </sheetViews>
  <sheetFormatPr defaultColWidth="9.140625" defaultRowHeight="12.75"/>
  <cols>
    <col min="1" max="1" width="30.7109375" style="130" customWidth="1"/>
    <col min="2" max="2" width="8.7109375" style="130" customWidth="1"/>
    <col min="3" max="3" width="1.7109375" style="130" customWidth="1"/>
    <col min="4" max="4" width="9.140625" style="130" customWidth="1"/>
    <col min="5" max="5" width="1.7109375" style="130" customWidth="1"/>
    <col min="6" max="6" width="8.7109375" style="130" customWidth="1"/>
    <col min="7" max="7" width="1.7109375" style="130" customWidth="1"/>
    <col min="8" max="8" width="8.140625" style="130" customWidth="1"/>
    <col min="9" max="9" width="10.140625" style="130" customWidth="1"/>
    <col min="10" max="10" width="1.7109375" style="1" customWidth="1"/>
    <col min="11" max="16384" width="9.140625" style="1" customWidth="1"/>
  </cols>
  <sheetData>
    <row r="1" ht="15.75">
      <c r="A1" s="133" t="str">
        <f>[0]!TSPProcessName&amp;" Quality Plan - Form SUMQ"</f>
        <v>TSPi Quality Plan - Form SUMQ</v>
      </c>
    </row>
    <row r="2" spans="1:10" ht="12.75">
      <c r="A2" s="134" t="s">
        <v>10</v>
      </c>
      <c r="B2" s="305" t="str">
        <f>IF(Name=0,"",Name)</f>
        <v>Lohtu</v>
      </c>
      <c r="C2" s="305"/>
      <c r="D2" s="305"/>
      <c r="E2" s="305"/>
      <c r="F2" s="305"/>
      <c r="H2" s="134" t="s">
        <v>5</v>
      </c>
      <c r="I2" s="199">
        <f>currentDate</f>
        <v>37740.90214467593</v>
      </c>
      <c r="J2" s="130"/>
    </row>
    <row r="3" spans="1:10" ht="12.75">
      <c r="A3" s="134" t="s">
        <v>92</v>
      </c>
      <c r="B3" s="306" t="str">
        <f>IF(TeamName=0,"",TeamName)</f>
        <v>B</v>
      </c>
      <c r="C3" s="306"/>
      <c r="D3" s="306"/>
      <c r="E3" s="306"/>
      <c r="F3" s="306"/>
      <c r="H3" s="134" t="str">
        <f>IF(Project!C5&lt;&gt;"",Project!C5,"")</f>
        <v>Instructor</v>
      </c>
      <c r="I3" s="135" t="str">
        <f>IF(InstructorName=0,"",InstructorName)</f>
        <v>Inkeri Verkamo</v>
      </c>
      <c r="J3" s="130"/>
    </row>
    <row r="4" spans="1:10" ht="12">
      <c r="A4" s="134" t="s">
        <v>275</v>
      </c>
      <c r="B4" s="304"/>
      <c r="C4" s="304"/>
      <c r="D4" s="304"/>
      <c r="E4" s="304"/>
      <c r="F4" s="304"/>
      <c r="H4" s="134" t="s">
        <v>270</v>
      </c>
      <c r="I4" s="173">
        <f>IF(Cycle=0,"",Cycle)</f>
        <v>2</v>
      </c>
      <c r="J4" s="130"/>
    </row>
    <row r="5" ht="12.75"/>
    <row r="6" spans="1:6" ht="12.75">
      <c r="A6" s="136" t="s">
        <v>271</v>
      </c>
      <c r="B6" s="137"/>
      <c r="F6" s="137" t="s">
        <v>164</v>
      </c>
    </row>
    <row r="7" spans="1:6" ht="12.75">
      <c r="A7" s="138" t="str">
        <f>IF(Phases!H17="Y","In "&amp;Phases!B17,"")</f>
        <v>In Compile</v>
      </c>
      <c r="B7" s="137"/>
      <c r="C7" s="137"/>
      <c r="D7" s="137"/>
      <c r="F7" s="152">
        <v>1</v>
      </c>
    </row>
    <row r="8" spans="1:6" ht="12.75">
      <c r="A8" s="138" t="str">
        <f>IF(Phases!H19="Y","In "&amp;Phases!B19,"")</f>
        <v>In Unit Test</v>
      </c>
      <c r="B8" s="137"/>
      <c r="C8" s="137"/>
      <c r="D8" s="137"/>
      <c r="F8" s="152">
        <v>1</v>
      </c>
    </row>
    <row r="9" spans="1:6" ht="12.75">
      <c r="A9" s="138" t="str">
        <f>IF(Phases!H20="Y","In "&amp;Phases!B20,"")</f>
        <v>In Build and Integration Test</v>
      </c>
      <c r="B9" s="137"/>
      <c r="C9" s="137"/>
      <c r="D9" s="137"/>
      <c r="F9" s="152">
        <v>1</v>
      </c>
    </row>
    <row r="10" spans="1:6" ht="12.75">
      <c r="A10" s="138" t="str">
        <f>IF(Phases!H21="Y","In "&amp;Phases!B21,"")</f>
        <v>In System Test</v>
      </c>
      <c r="B10" s="137"/>
      <c r="C10" s="137"/>
      <c r="D10" s="137"/>
      <c r="F10" s="152">
        <v>0.6666666666666666</v>
      </c>
    </row>
    <row r="11" spans="1:6" ht="12.75">
      <c r="A11" s="138" t="str">
        <f>IF(Phases!H24="Y","In "&amp;Phases!B24,"")</f>
        <v>In Acceptance Test</v>
      </c>
      <c r="B11" s="137"/>
      <c r="C11" s="137"/>
      <c r="D11" s="137"/>
      <c r="F11" s="214"/>
    </row>
    <row r="12" spans="1:6" ht="12.75">
      <c r="A12" s="138" t="str">
        <f>IF(Phases!H25="Y","In "&amp;Phases!B25,"")</f>
        <v>In Product Life</v>
      </c>
      <c r="B12" s="137"/>
      <c r="C12" s="137"/>
      <c r="D12" s="137"/>
      <c r="F12" s="214"/>
    </row>
    <row r="13" ht="12.75" customHeight="1">
      <c r="B13" s="137"/>
    </row>
    <row r="14" spans="1:6" ht="12.75">
      <c r="A14" s="136" t="s">
        <v>190</v>
      </c>
      <c r="B14" s="137"/>
      <c r="D14" s="137" t="s">
        <v>60</v>
      </c>
      <c r="F14" s="137" t="s">
        <v>164</v>
      </c>
    </row>
    <row r="15" spans="1:6" ht="12.75">
      <c r="A15" s="138" t="str">
        <f>IF(Phases!H7="y",Phases!B7,"")</f>
        <v>REQ Inspection</v>
      </c>
      <c r="B15" s="137"/>
      <c r="D15" s="167">
        <f>IF(SUMP!B7=0,0,SUMP!B75/SUMP!B7)</f>
        <v>0</v>
      </c>
      <c r="F15" s="167">
        <f>IF(SUMP!D7=0,0,SUMP!D75/SUMP!D7)</f>
        <v>0</v>
      </c>
    </row>
    <row r="16" spans="1:6" ht="12.75">
      <c r="A16" s="138" t="str">
        <f>IF(Phases!H10="y",Phases!B10,"")</f>
        <v>HLD Inspection</v>
      </c>
      <c r="B16" s="137"/>
      <c r="D16" s="167">
        <f>IF(SUMP!B8=0,0,SUMP!B78/SUMP!B8)</f>
        <v>0.08701875</v>
      </c>
      <c r="F16" s="167">
        <f>IF(SUMP!D8=0,0,SUMP!D78/SUMP!D8)</f>
        <v>0.40540540540540543</v>
      </c>
    </row>
    <row r="17" spans="1:6" ht="12.75" customHeight="1">
      <c r="A17" s="138"/>
      <c r="B17" s="137"/>
      <c r="D17" s="132"/>
      <c r="F17" s="132"/>
    </row>
    <row r="18" spans="1:6" ht="12.75">
      <c r="A18" s="136" t="s">
        <v>191</v>
      </c>
      <c r="B18" s="137"/>
      <c r="D18" s="137" t="s">
        <v>60</v>
      </c>
      <c r="F18" s="137" t="s">
        <v>164</v>
      </c>
    </row>
    <row r="19" spans="1:6" ht="12.75">
      <c r="A19" s="138" t="str">
        <f>IF(Phases!H12="y",Phases!B12,"")</f>
        <v>DLD Review</v>
      </c>
      <c r="B19" s="137"/>
      <c r="D19" s="167">
        <f>IF(SUMP!B$15=0,0,SUMP!B80/SUMP!B$15)*1000</f>
        <v>0</v>
      </c>
      <c r="F19" s="167">
        <f>IF(SUMP!D$15=0,0,SUMP!D80/SUMP!D$15)*1000</f>
        <v>0</v>
      </c>
    </row>
    <row r="20" spans="1:6" ht="12.75">
      <c r="A20" s="138" t="str">
        <f>IF(Phases!H14="y",Phases!B14,"")</f>
        <v>DLD Inspection</v>
      </c>
      <c r="B20" s="137"/>
      <c r="D20" s="167">
        <f>IF(SUMP!B$15=0,0,SUMP!B82/SUMP!B$15)*1000</f>
        <v>0</v>
      </c>
      <c r="F20" s="167">
        <f>IF(SUMP!D$15=0,0,SUMP!D82/SUMP!D$15)*1000</f>
        <v>0</v>
      </c>
    </row>
    <row r="21" spans="1:6" ht="12.75">
      <c r="A21" s="138" t="str">
        <f>IF(Phases!H16="y",Phases!B16,"")</f>
        <v>Code Review</v>
      </c>
      <c r="B21" s="137"/>
      <c r="D21" s="167">
        <f>IF(SUMP!B$15=0,0,SUMP!B84/SUMP!B$15)*1000</f>
        <v>0</v>
      </c>
      <c r="F21" s="167">
        <f>IF(SUMP!D$15=0,0,SUMP!D84/SUMP!D$15)*1000</f>
        <v>0</v>
      </c>
    </row>
    <row r="22" spans="1:6" ht="12.75">
      <c r="A22" s="138" t="str">
        <f>IF(Phases!H17="y",Phases!B17,"")</f>
        <v>Compile</v>
      </c>
      <c r="B22" s="137"/>
      <c r="D22" s="167">
        <f>IF(SUMP!B$15=0,0,SUMP!B85/SUMP!B$15)*1000</f>
        <v>0</v>
      </c>
      <c r="F22" s="167">
        <f>IF(SUMP!D$15=0,0,SUMP!D85/SUMP!D$15)*1000</f>
        <v>0</v>
      </c>
    </row>
    <row r="23" spans="1:6" ht="12.75">
      <c r="A23" s="138" t="str">
        <f>IF(Phases!H18="y",Phases!B18,"")</f>
        <v>Code Inspection</v>
      </c>
      <c r="B23" s="137"/>
      <c r="D23" s="167">
        <f>IF(SUMP!B$15=0,0,SUMP!B86/SUMP!B$15)*1000</f>
        <v>23.475816477272723</v>
      </c>
      <c r="F23" s="167">
        <f>IF(SUMP!D$15=0,0,SUMP!D86/SUMP!D$15)*1000</f>
        <v>0</v>
      </c>
    </row>
    <row r="24" spans="1:6" ht="12.75">
      <c r="A24" s="138" t="str">
        <f>IF(Phases!H19="y",Phases!B19,"")</f>
        <v>Unit Test</v>
      </c>
      <c r="B24" s="137"/>
      <c r="D24" s="167">
        <f>IF(SUMP!B$15=0,0,SUMP!B87/SUMP!B$15)*1000</f>
        <v>9.300412329545455</v>
      </c>
      <c r="F24" s="167">
        <f>IF(SUMP!D$15=0,0,SUMP!D87/SUMP!D$15)*1000</f>
        <v>0</v>
      </c>
    </row>
    <row r="25" spans="1:6" ht="12.75">
      <c r="A25" s="138" t="str">
        <f>IF(Phases!H20="y",Phases!B20,"")</f>
        <v>Build and Integration Test</v>
      </c>
      <c r="B25" s="137"/>
      <c r="D25" s="167">
        <f>IF(SUMP!B$15=0,0,SUMP!B88/SUMP!B$15)*1000</f>
        <v>0.8267033181818162</v>
      </c>
      <c r="F25" s="167">
        <f>IF(SUMP!D$15=0,0,SUMP!D88/SUMP!D$15)*1000</f>
        <v>0</v>
      </c>
    </row>
    <row r="26" spans="1:6" ht="12.75">
      <c r="A26" s="138" t="str">
        <f>IF(Phases!H21="y",Phases!B21,"")</f>
        <v>System Test</v>
      </c>
      <c r="B26" s="137"/>
      <c r="D26" s="167">
        <f>IF(SUMP!B$15=0,0,SUMP!B89/SUMP!B$15)*1000</f>
        <v>0.16534066363636737</v>
      </c>
      <c r="F26" s="167">
        <f>IF(SUMP!D$15=0,0,SUMP!D89/SUMP!D$15)*1000</f>
        <v>8.567931456548347</v>
      </c>
    </row>
    <row r="27" spans="1:6" ht="12.75">
      <c r="A27" s="139" t="s">
        <v>183</v>
      </c>
      <c r="B27" s="137"/>
      <c r="D27" s="167">
        <f>IF(SUMP!B$15=0,0,SUMP!B90/SUMP!B$15)*1000</f>
        <v>73.40411937954543</v>
      </c>
      <c r="F27" s="167">
        <f>IF(SUMP!D$15=0,0,SUMP!D90/SUMP!D$15)*1000</f>
        <v>29.37576499388005</v>
      </c>
    </row>
    <row r="28" spans="1:6" ht="12.75">
      <c r="A28" s="138" t="str">
        <f>IF(Phases!H24="y",Phases!B24,"")</f>
        <v>Acceptance Test</v>
      </c>
      <c r="B28" s="137"/>
      <c r="D28" s="167">
        <f>IF(SUMP!B$15=0,0,SUMP!B91/SUMP!B$15)*1000</f>
        <v>0.041335165909091844</v>
      </c>
      <c r="F28" s="167">
        <f>IF(SUMP!D$15=0,0,SUMP!D91/SUMP!D$15)*1000</f>
        <v>0</v>
      </c>
    </row>
    <row r="29" spans="1:6" ht="12.75">
      <c r="A29" s="138" t="str">
        <f>IF(Phases!H25="y",Phases!B25,"")</f>
        <v>Product Life</v>
      </c>
      <c r="B29" s="137"/>
      <c r="D29" s="167">
        <f>IF(SUMP!B$15=0,0,SUMP!B92/SUMP!B$15)*1000</f>
        <v>0</v>
      </c>
      <c r="F29" s="167">
        <f>IF(SUMP!D$15=0,0,SUMP!D92/SUMP!D$15)*1000</f>
        <v>0</v>
      </c>
    </row>
    <row r="30" spans="1:6" ht="12.75">
      <c r="A30" s="139" t="s">
        <v>63</v>
      </c>
      <c r="B30" s="137"/>
      <c r="D30" s="167">
        <f>IF(SUMP!B$15=0,0,SUM(SUMP!B90:SUMP!B92)/SUMP!B$15)*1000</f>
        <v>73.44545454545454</v>
      </c>
      <c r="F30" s="167">
        <f>IF(SUMP!D$15=0,0,SUM(SUMP!D90:SUMP!D92)/SUMP!D$15)*1000</f>
        <v>29.37576499388005</v>
      </c>
    </row>
    <row r="31" ht="12.75" customHeight="1">
      <c r="B31" s="137"/>
    </row>
    <row r="32" spans="1:6" ht="12.75">
      <c r="A32" s="136" t="s">
        <v>192</v>
      </c>
      <c r="B32" s="137"/>
      <c r="D32" s="137" t="s">
        <v>60</v>
      </c>
      <c r="F32" s="137" t="s">
        <v>164</v>
      </c>
    </row>
    <row r="33" spans="1:6" ht="12.75">
      <c r="A33" s="138" t="str">
        <f>IF(Phases!I12&lt;&gt;"",Phases!B12&amp;"/"&amp;Phases!I12,"")</f>
        <v>DLD Review/Unit Test</v>
      </c>
      <c r="B33" s="137"/>
      <c r="D33" s="167">
        <f>IF(SUMP!B87=0,0,SUMP!B80/SUMP!B87)</f>
        <v>0</v>
      </c>
      <c r="F33" s="167">
        <f>IF(SUMP!D87=0,0,SUMP!D80/SUMP!D87)</f>
        <v>0</v>
      </c>
    </row>
    <row r="34" spans="1:6" ht="12.75">
      <c r="A34" s="138" t="str">
        <f>IF(Phases!I16&lt;&gt;"",Phases!B16&amp;"/"&amp;Phases!I16,"")</f>
        <v>Code Review/Compile</v>
      </c>
      <c r="B34" s="137"/>
      <c r="D34" s="167">
        <f>IF(SUMP!B85=0,0,SUMP!B84/SUMP!B85)</f>
        <v>0</v>
      </c>
      <c r="F34" s="167">
        <f>IF(SUMP!D85=0,0,SUMP!D84/SUMP!D85)</f>
        <v>0</v>
      </c>
    </row>
    <row r="35" ht="12.75" customHeight="1">
      <c r="B35" s="137"/>
    </row>
    <row r="36" spans="1:6" ht="12.75">
      <c r="A36" s="136" t="s">
        <v>193</v>
      </c>
      <c r="B36" s="137"/>
      <c r="D36" s="137" t="s">
        <v>60</v>
      </c>
      <c r="F36" s="137" t="s">
        <v>164</v>
      </c>
    </row>
    <row r="37" spans="1:6" ht="12.75">
      <c r="A37" s="138" t="str">
        <f>IF(Phases!J7&lt;&gt;"",Phases!B7&amp;"/"&amp;Phases!J7,"")</f>
        <v>REQ Inspection/Requirements</v>
      </c>
      <c r="B37" s="137"/>
      <c r="D37" s="167">
        <f>IF(SUMP!B26=0,0,SUMP!B28/SUMP!B26)</f>
        <v>0</v>
      </c>
      <c r="F37" s="167">
        <f>IF(SUMP!D26=0,0,SUMP!D28/SUMP!D26)</f>
        <v>0</v>
      </c>
    </row>
    <row r="38" spans="1:6" ht="12.75">
      <c r="A38" s="138" t="str">
        <f>IF(Phases!J10&lt;&gt;"",Phases!B10&amp;"/"&amp;Phases!J10,"")</f>
        <v>HLD Inspection/High-Level Design</v>
      </c>
      <c r="B38" s="137"/>
      <c r="D38" s="167">
        <f>IF(SUMP!B29=0,0,SUMP!B31/SUMP!B29)</f>
        <v>0.7</v>
      </c>
      <c r="F38" s="167">
        <f>IF(SUMP!D29=0,0,SUMP!D31/SUMP!D29)</f>
        <v>0.45</v>
      </c>
    </row>
    <row r="39" spans="1:6" ht="12.75">
      <c r="A39" s="138" t="str">
        <f>IF(Phases!J11&lt;&gt;"",Phases!B11&amp;"/"&amp;Phases!J11,"")</f>
        <v>Detailed Design/Code</v>
      </c>
      <c r="B39" s="137"/>
      <c r="D39" s="167">
        <f>IF(SUMP!B36=0,0,SUMP!B32/SUMP!B36)</f>
        <v>0</v>
      </c>
      <c r="F39" s="167">
        <f>IF(SUMP!D36=0,0,SUMP!D32/SUMP!D36)</f>
        <v>0</v>
      </c>
    </row>
    <row r="40" spans="1:6" ht="12.75">
      <c r="A40" s="138" t="str">
        <f>IF(Phases!J12&lt;&gt;"",Phases!B12&amp;"/"&amp;Phases!J12,"")</f>
        <v>DLD Review/Detailed Design</v>
      </c>
      <c r="B40" s="137"/>
      <c r="D40" s="167">
        <f>IF(SUMP!B32=0,0,SUMP!B33/SUMP!B32)</f>
        <v>0</v>
      </c>
      <c r="F40" s="167">
        <f>IF(SUMP!D32=0,0,SUMP!D33/SUMP!D32)</f>
        <v>0</v>
      </c>
    </row>
    <row r="41" spans="1:6" ht="12.75">
      <c r="A41" s="138" t="str">
        <f>IF(Phases!J16&lt;&gt;"",Phases!B16&amp;"/"&amp;Phases!J16,"")</f>
        <v>Code Review/Code</v>
      </c>
      <c r="B41" s="137"/>
      <c r="D41" s="167">
        <f>IF(SUMP!B36=0,0,SUMP!B37/SUMP!B36)</f>
        <v>0.1388888888888889</v>
      </c>
      <c r="F41" s="167">
        <f>IF(SUMP!D36=0,0,SUMP!D37/SUMP!D36)</f>
        <v>0.075</v>
      </c>
    </row>
    <row r="42" ht="12.75" customHeight="1">
      <c r="B42" s="137"/>
    </row>
    <row r="43" spans="1:6" ht="12.75">
      <c r="A43" s="136" t="s">
        <v>194</v>
      </c>
      <c r="B43" s="137"/>
      <c r="D43" s="137" t="s">
        <v>60</v>
      </c>
      <c r="F43" s="137" t="s">
        <v>164</v>
      </c>
    </row>
    <row r="44" spans="1:6" ht="12.75">
      <c r="A44" s="138" t="str">
        <f>IF(Phases!K7="Y",Phases!B7,"")</f>
        <v>REQ Inspection</v>
      </c>
      <c r="B44" s="137"/>
      <c r="D44" s="167">
        <f>IF(SUMP!B28=0,0,SUMP!B7/SUMP!B28)</f>
        <v>0</v>
      </c>
      <c r="F44" s="167">
        <f>IF(SUMP!D28=0,0,SUMP!D7/SUMP!D28)</f>
        <v>0</v>
      </c>
    </row>
    <row r="45" spans="1:6" ht="12.75">
      <c r="A45" s="138" t="str">
        <f>IF(Phases!K10="Y",Phases!B10,"")</f>
        <v>HLD Inspection</v>
      </c>
      <c r="B45" s="137"/>
      <c r="D45" s="167">
        <f>IF(SUMP!B31=0,0,SUMP!B8/SUMP!B31)</f>
        <v>5.714285714285714</v>
      </c>
      <c r="F45" s="167">
        <f>IF(SUMP!D31=0,0,SUMP!D8/SUMP!D31)</f>
        <v>4.111111111111111</v>
      </c>
    </row>
    <row r="46" spans="1:6" ht="12.75">
      <c r="A46" s="138" t="str">
        <f>IF(Phases!K12="Y",Phases!B12,"")</f>
        <v>DLD Review</v>
      </c>
      <c r="B46" s="137"/>
      <c r="D46" s="167">
        <f>IF(SUMP!B9=0,IF(SUMP!B33=0,0,SUMP!B15/SUMP!B33),IF(SUMP!B33=0,0,SUMP!B9/SUMP!B33))</f>
        <v>0</v>
      </c>
      <c r="F46" s="167">
        <f>IF(SUMP!D9=0,IF(SUMP!D33=0,0,SUMP!D15/SUMP!D33),IF(SUMP!D33=0,0,SUMP!D9/SUMP!D33))</f>
        <v>0</v>
      </c>
    </row>
    <row r="47" spans="1:6" ht="12.75">
      <c r="A47" s="138" t="str">
        <f>IF(Phases!K14="Y",Phases!B14,"")</f>
        <v>DLD Inspection</v>
      </c>
      <c r="B47" s="137"/>
      <c r="D47" s="167">
        <f>IF(SUMP!B35=0,0,SUMP!B9/SUMP!B35)</f>
        <v>0</v>
      </c>
      <c r="F47" s="167">
        <f>IF(SUMP!D35=0,0,SUMP!D9/SUMP!D35)</f>
        <v>0</v>
      </c>
    </row>
    <row r="48" spans="1:6" ht="12.75">
      <c r="A48" s="138" t="str">
        <f>IF(Phases!K16="Y",Phases!B16,"")</f>
        <v>Code Review</v>
      </c>
      <c r="B48" s="137"/>
      <c r="D48" s="167">
        <f>IF(SUMP!B37=0,0,SUMP!B15/SUMP!B37)</f>
        <v>440</v>
      </c>
      <c r="F48" s="167">
        <f>IF(SUMP!D37=0,0,SUMP!D15/SUMP!D37)</f>
        <v>272.3333333333333</v>
      </c>
    </row>
    <row r="49" spans="1:6" ht="12.75">
      <c r="A49" s="138" t="str">
        <f>IF(Phases!K18="Y",Phases!B18,"")</f>
        <v>Code Inspection</v>
      </c>
      <c r="B49" s="137"/>
      <c r="D49" s="167">
        <f>IF(SUMP!B39=0,0,SUMP!B15/SUMP!B39)</f>
        <v>0</v>
      </c>
      <c r="F49" s="167">
        <f>IF(SUMP!D39=0,0,SUMP!D15/SUMP!D39)</f>
        <v>0</v>
      </c>
    </row>
    <row r="50" ht="12.75" customHeight="1">
      <c r="B50" s="137"/>
    </row>
    <row r="51" spans="1:6" ht="12.75">
      <c r="A51" s="136" t="s">
        <v>195</v>
      </c>
      <c r="B51" s="137"/>
      <c r="D51" s="167">
        <f>IF((SUMP!B38+SUMP!B40)=0,0,(SUMP!B33+SUMP!B35+SUMP!B37+SUMP!B39)/(SUMP!B38+SUMP!B40))</f>
        <v>1.6666666666666667</v>
      </c>
      <c r="F51" s="167">
        <f>IF((SUMP!D38+SUMP!D40)=0,0,(SUMP!D33+SUMP!D35+SUMP!D37+SUMP!D39)/(SUMP!D38+SUMP!D40))</f>
        <v>0</v>
      </c>
    </row>
    <row r="52" ht="12.75" customHeight="1">
      <c r="B52" s="137"/>
    </row>
    <row r="54" spans="1:6" ht="12.75">
      <c r="A54" s="136" t="s">
        <v>196</v>
      </c>
      <c r="D54" s="137" t="s">
        <v>60</v>
      </c>
      <c r="F54" s="137" t="s">
        <v>164</v>
      </c>
    </row>
    <row r="55" spans="1:6" ht="12.75">
      <c r="A55" s="138" t="str">
        <f>IF(Phases!L4="Y",Phases!B4,"")</f>
        <v>Planning</v>
      </c>
      <c r="D55" s="218">
        <v>0</v>
      </c>
      <c r="F55" s="164">
        <f>IF((SUM(SUMP!D$51:D51))=0,0,SUMP!D72/(SUM(SUMP!D$51:D51)))</f>
        <v>0</v>
      </c>
    </row>
    <row r="56" spans="1:6" ht="12.75">
      <c r="A56" s="138" t="str">
        <f>IF(Phases!L5="Y",Phases!B5,"")</f>
        <v>Requirements</v>
      </c>
      <c r="D56" s="218">
        <v>0</v>
      </c>
      <c r="F56" s="164">
        <f>IF((SUM(SUMP!D$51:D52)-SUM(SUMP!D$72:D72))=0,0,SUMP!D73/(SUM(SUMP!D$51:D52)-SUM(SUMP!D$72:D72)))</f>
        <v>0</v>
      </c>
    </row>
    <row r="57" spans="1:6" ht="12.75">
      <c r="A57" s="138" t="str">
        <f>IF(Phases!L6="Y",Phases!B6,"")</f>
        <v>System Test Plan</v>
      </c>
      <c r="D57" s="218">
        <v>0</v>
      </c>
      <c r="F57" s="164">
        <f>IF((SUM(SUMP!D$51:D53)-SUM(SUMP!D$72:D73))=0,0,SUMP!D74/(SUM(SUMP!D$51:D53)-SUM(SUMP!D$72:D73)))</f>
        <v>0</v>
      </c>
    </row>
    <row r="58" spans="1:6" ht="12.75">
      <c r="A58" s="138" t="str">
        <f>IF(Phases!L7="Y",Phases!B7,"")</f>
        <v>REQ Inspection</v>
      </c>
      <c r="D58" s="218">
        <v>0</v>
      </c>
      <c r="F58" s="164">
        <f>IF((SUM(SUMP!D$51:D54)-SUM(SUMP!D$72:D74))=0,0,SUMP!D75/(SUM(SUMP!D$51:D54)-SUM(SUMP!D$72:D74)))</f>
        <v>0</v>
      </c>
    </row>
    <row r="59" spans="1:6" ht="12.75">
      <c r="A59" s="138" t="str">
        <f>IF(Phases!L8="Y",Phases!B8,"")</f>
        <v>High-Level Design</v>
      </c>
      <c r="D59" s="218">
        <v>0.65</v>
      </c>
      <c r="F59" s="164">
        <f>IF((SUM(SUMP!D$51:D55)-SUM(SUMP!D$72:D75))=0,0,SUMP!D76/(SUM(SUMP!D$51:D55)-SUM(SUMP!D$72:D75)))</f>
        <v>0</v>
      </c>
    </row>
    <row r="60" spans="1:6" ht="12.75">
      <c r="A60" s="138" t="str">
        <f>IF(Phases!L9="Y",Phases!B9,"")</f>
        <v>Integration Test Plan</v>
      </c>
      <c r="D60" s="218">
        <v>0</v>
      </c>
      <c r="F60" s="164">
        <f>IF((SUM(SUMP!D$51:D56)-SUM(SUMP!D$72:D76))=0,0,SUMP!D77/(SUM(SUMP!D$51:D56)-SUM(SUMP!D$72:D76)))</f>
        <v>0</v>
      </c>
    </row>
    <row r="61" spans="1:6" ht="12.75">
      <c r="A61" s="138" t="str">
        <f>IF(Phases!L10="Y",Phases!B10,"")</f>
        <v>HLD Inspection</v>
      </c>
      <c r="D61" s="218">
        <v>0.65</v>
      </c>
      <c r="F61" s="164">
        <f>IF((SUM(SUMP!D$51:D57)-SUM(SUMP!D$72:D77))=0,0,SUMP!D78/(SUM(SUMP!D$51:D57)-SUM(SUMP!D$72:D77)))</f>
        <v>1</v>
      </c>
    </row>
    <row r="62" spans="1:6" ht="12.75">
      <c r="A62" s="138" t="str">
        <f>IF(Phases!L11="Y",Phases!B11,"")</f>
        <v>Detailed Design</v>
      </c>
      <c r="D62" s="218">
        <v>0</v>
      </c>
      <c r="F62" s="164">
        <f>IF((SUM(SUMP!D$51:D58)-SUM(SUMP!D$72:D78))=0,0,SUMP!D79/(SUM(SUMP!D$51:D58)-SUM(SUMP!D$72:D78)))</f>
        <v>0</v>
      </c>
    </row>
    <row r="63" spans="1:6" ht="12.75">
      <c r="A63" s="138" t="str">
        <f>IF(Phases!L12="Y",Phases!B12,"")</f>
        <v>DLD Review</v>
      </c>
      <c r="D63" s="218">
        <v>0</v>
      </c>
      <c r="F63" s="164">
        <f>IF((SUM(SUMP!D$51:D59)-SUM(SUMP!D$72:D79))=0,0,SUMP!D80/(SUM(SUMP!D$51:D59)-SUM(SUMP!D$72:D79)))</f>
        <v>0</v>
      </c>
    </row>
    <row r="64" spans="1:6" ht="12.75">
      <c r="A64" s="138" t="str">
        <f>IF(Phases!L13="Y",Phases!B13,"")</f>
        <v>Test Development</v>
      </c>
      <c r="D64" s="218">
        <v>0.7</v>
      </c>
      <c r="F64" s="164">
        <f>IF((SUM(SUMP!D$51:D60)-SUM(SUMP!D$72:D80))=0,0,SUMP!D81/(SUM(SUMP!D$51:D60)-SUM(SUMP!D$72:D80)))</f>
        <v>0</v>
      </c>
    </row>
    <row r="65" spans="1:6" ht="12.75">
      <c r="A65" s="138" t="str">
        <f>IF(Phases!L14="Y",Phases!B14,"")</f>
        <v>DLD Inspection</v>
      </c>
      <c r="D65" s="218">
        <v>0</v>
      </c>
      <c r="F65" s="164">
        <f>IF((SUM(SUMP!D$51:D61)-SUM(SUMP!D$72:D81))=0,0,SUMP!D82/(SUM(SUMP!D$51:D61)-SUM(SUMP!D$72:D81)))</f>
        <v>0</v>
      </c>
    </row>
    <row r="66" spans="1:6" ht="12.75">
      <c r="A66" s="138" t="str">
        <f>IF(Phases!L15="Y",Phases!B15,"")</f>
        <v>Code</v>
      </c>
      <c r="D66" s="218">
        <v>0.5</v>
      </c>
      <c r="F66" s="164">
        <f>IF((SUM(SUMP!D$51:D62)-SUM(SUMP!D$72:D82))=0,0,SUMP!D83/(SUM(SUMP!D$51:D62)-SUM(SUMP!D$72:D82)))</f>
        <v>0.2222222222222222</v>
      </c>
    </row>
    <row r="67" spans="1:6" ht="12.75">
      <c r="A67" s="138" t="str">
        <f>IF(Phases!L16="Y",Phases!B16,"")</f>
        <v>Code Review</v>
      </c>
      <c r="D67" s="218">
        <v>0</v>
      </c>
      <c r="F67" s="164">
        <f>IF((SUM(SUMP!D$51:D63)-SUM(SUMP!D$72:D83))=0,0,SUMP!D84/(SUM(SUMP!D$51:D63)-SUM(SUMP!D$72:D83)))</f>
        <v>0</v>
      </c>
    </row>
    <row r="68" spans="1:6" ht="12.75">
      <c r="A68" s="138" t="str">
        <f>IF(Phases!L17="Y",Phases!B17,"")</f>
        <v>Compile</v>
      </c>
      <c r="D68" s="218">
        <v>0</v>
      </c>
      <c r="F68" s="164">
        <f>IF((SUM(SUMP!D$51:D64)-SUM(SUMP!D$72:D84))=0,0,SUMP!D85/(SUM(SUMP!D$51:D64)-SUM(SUMP!D$72:D84)))</f>
        <v>0</v>
      </c>
    </row>
    <row r="69" spans="1:6" ht="12.75">
      <c r="A69" s="138" t="str">
        <f>IF(Phases!L18="Y",Phases!B18,"")</f>
        <v>Code Inspection</v>
      </c>
      <c r="D69" s="218">
        <v>0.7</v>
      </c>
      <c r="F69" s="164">
        <f>IF((SUM(SUMP!D$51:D65)-SUM(SUMP!D$72:D85))=0,0,SUMP!D86/(SUM(SUMP!D$51:D65)-SUM(SUMP!D$72:D85)))</f>
        <v>0</v>
      </c>
    </row>
    <row r="70" spans="1:6" ht="12.75">
      <c r="A70" s="138" t="str">
        <f>IF(Phases!L19="Y",Phases!B19,"")</f>
        <v>Unit Test</v>
      </c>
      <c r="D70" s="218">
        <v>0.9</v>
      </c>
      <c r="F70" s="164">
        <f>IF((SUM(SUMP!D$51:D66)-SUM(SUMP!D$72:D86))=0,0,SUMP!D87/(SUM(SUMP!D$51:D66)-SUM(SUMP!D$72:D86)))</f>
        <v>0</v>
      </c>
    </row>
    <row r="71" spans="1:6" ht="12.75">
      <c r="A71" s="138" t="str">
        <f>IF(Phases!L20="Y",Phases!B20,"")</f>
        <v>Build and Integration Test</v>
      </c>
      <c r="D71" s="218">
        <v>0.8</v>
      </c>
      <c r="F71" s="164">
        <f>IF((SUM(SUMP!D$51:D67)-SUM(SUMP!D$72:D87))=0,0,SUMP!D88/(SUM(SUMP!D$51:D67)-SUM(SUMP!D$72:D87)))</f>
        <v>0</v>
      </c>
    </row>
    <row r="72" spans="1:6" ht="12.75">
      <c r="A72" s="138" t="str">
        <f>IF(Phases!L21="Y",Phases!B21,"")</f>
        <v>System Test</v>
      </c>
      <c r="D72" s="218">
        <v>0.8</v>
      </c>
      <c r="F72" s="164">
        <f>IF((SUM(SUMP!D$51:D68)-SUM(SUMP!D$72:D88))=0,0,SUMP!D89/(SUM(SUMP!D$51:D68)-SUM(SUMP!D$72:D88)))</f>
        <v>1</v>
      </c>
    </row>
    <row r="74" spans="1:6" ht="12.75">
      <c r="A74" s="136" t="s">
        <v>197</v>
      </c>
      <c r="D74" s="137" t="s">
        <v>60</v>
      </c>
      <c r="F74" s="137" t="s">
        <v>164</v>
      </c>
    </row>
    <row r="75" spans="1:6" ht="12.75">
      <c r="A75" s="138" t="str">
        <f>IF(Phases!M17="Y","% Before "&amp;Phases!B17,"")</f>
        <v>% Before Compile</v>
      </c>
      <c r="D75" s="164">
        <f>IF(SUM(SUMP!B$51:B63)=0,0,SUM(SUMP!B$72:B84)/SUM(SUMP!B$51:B63))</f>
        <v>0.5416751304509878</v>
      </c>
      <c r="F75" s="164">
        <f>IF(SUM(SUMP!D$51:D63)=0,0,SUM(SUMP!D$72:D84)/SUM(SUMP!D$51:D63))</f>
        <v>0.7083333333333334</v>
      </c>
    </row>
    <row r="76" spans="1:6" ht="12.75">
      <c r="A76" s="138" t="str">
        <f>IF(Phases!M19="Y","% Before "&amp;Phases!B19,"")</f>
        <v>% Before Unit Test</v>
      </c>
      <c r="D76" s="164">
        <f>IF(SUM(SUMP!B$51:B65)=0,0,SUM(SUMP!B$72:B86)/SUM(SUMP!B$51:B65))</f>
        <v>0.8625025391352963</v>
      </c>
      <c r="F76" s="164">
        <f>IF(SUM(SUMP!D$51:D65)=0,0,SUM(SUMP!D$72:D86)/SUM(SUMP!D$51:D65))</f>
        <v>0.7083333333333334</v>
      </c>
    </row>
    <row r="77" spans="1:6" ht="12.75">
      <c r="A77" s="138" t="str">
        <f>IF(Phases!M20="Y","% Before "&amp;Phases!B20,"")</f>
        <v>% Before Build and Integration Test</v>
      </c>
      <c r="D77" s="164">
        <f>IF(SUM(SUMP!B$51:B66)=0,0,SUM(SUMP!B$72:B87)/SUM(SUMP!B$51:B66))</f>
        <v>0.9859299781841813</v>
      </c>
      <c r="F77" s="164">
        <f>IF(SUM(SUMP!D$51:D66)=0,0,SUM(SUMP!D$72:D87)/SUM(SUMP!D$51:D66))</f>
        <v>0.7083333333333334</v>
      </c>
    </row>
    <row r="78" spans="1:6" ht="12.75">
      <c r="A78" s="138" t="str">
        <f>IF(Phases!M21="Y","% Before "&amp;Phases!B21,"")</f>
        <v>% Before System Test</v>
      </c>
      <c r="D78" s="164">
        <f>IF(SUM(SUMP!B$51:B67)=0,0,SUM(SUMP!B$72:B88)/SUM(SUMP!B$51:B67))</f>
        <v>0.9971859956368362</v>
      </c>
      <c r="F78" s="164">
        <f>IF(SUM(SUMP!D$51:D67)=0,0,SUM(SUMP!D$72:D88)/SUM(SUMP!D$51:D67))</f>
        <v>0.7083333333333334</v>
      </c>
    </row>
    <row r="79" spans="1:6" ht="12.75">
      <c r="A79" s="138" t="str">
        <f>IF(Phases!M24="Y","% Before "&amp;Phases!B24,"")</f>
        <v>% Before Acceptance Test</v>
      </c>
      <c r="D79" s="164">
        <f>IF(SUMP!B69=0,0,SUMP!B90/SUMP!B69)</f>
        <v>0.9994371991273673</v>
      </c>
      <c r="F79" s="164">
        <f>IF(SUMP!D69=0,0,SUMP!D90/SUMP!D69)</f>
        <v>1</v>
      </c>
    </row>
    <row r="81" spans="1:6" ht="12.75">
      <c r="A81" s="136" t="s">
        <v>264</v>
      </c>
      <c r="D81" s="137" t="s">
        <v>60</v>
      </c>
      <c r="F81" s="137" t="s">
        <v>164</v>
      </c>
    </row>
    <row r="82" spans="1:6" ht="12.75">
      <c r="A82" s="138" t="str">
        <f>IF(Phases!N4="Y",Phases!B4,"")</f>
        <v>Planning</v>
      </c>
      <c r="D82" s="214">
        <v>0</v>
      </c>
      <c r="F82" s="167">
        <f>IF(SUMP!D25=0,0,SUMP!D51/SUMP!D25)</f>
        <v>0</v>
      </c>
    </row>
    <row r="83" spans="1:6" ht="12.75">
      <c r="A83" s="138" t="str">
        <f>IF(Phases!N5="Y",Phases!B5,"")</f>
        <v>Requirements</v>
      </c>
      <c r="D83" s="214">
        <v>0</v>
      </c>
      <c r="F83" s="167">
        <f>IF(SUMP!D26=0,0,SUMP!D52/SUMP!D26)</f>
        <v>0</v>
      </c>
    </row>
    <row r="84" spans="1:6" ht="12.75">
      <c r="A84" s="138" t="str">
        <f>IF(Phases!N6="Y",Phases!B6,"")</f>
        <v>System Test Plan</v>
      </c>
      <c r="D84" s="214">
        <v>0</v>
      </c>
      <c r="F84" s="167">
        <f>IF(SUMP!D27=0,0,SUMP!D53/SUMP!D27)</f>
        <v>0</v>
      </c>
    </row>
    <row r="85" spans="1:6" ht="12.75">
      <c r="A85" s="138" t="str">
        <f>IF(Phases!N7="Y",Phases!B7,"")</f>
        <v>REQ Inspection</v>
      </c>
      <c r="D85" s="214">
        <v>0</v>
      </c>
      <c r="F85" s="167">
        <f>IF(SUMP!D28=0,0,SUMP!D54/SUMP!D28)</f>
        <v>0</v>
      </c>
    </row>
    <row r="86" spans="1:6" ht="12.75">
      <c r="A86" s="138" t="str">
        <f>IF(Phases!N8="Y",Phases!B8,"")</f>
        <v>High-Level Design</v>
      </c>
      <c r="D86" s="214">
        <v>0.25</v>
      </c>
      <c r="F86" s="167">
        <f>IF(SUMP!D29=0,0,SUMP!D55/SUMP!D29)</f>
        <v>0.75</v>
      </c>
    </row>
    <row r="87" spans="1:6" ht="12.75">
      <c r="A87" s="138" t="str">
        <f>IF(Phases!N9="Y",Phases!B9,"")</f>
        <v>Integration Test Plan</v>
      </c>
      <c r="D87" s="214">
        <v>0</v>
      </c>
      <c r="F87" s="167">
        <f>IF(SUMP!D30=0,0,SUMP!D56/SUMP!D30)</f>
        <v>0</v>
      </c>
    </row>
    <row r="88" spans="1:6" ht="12.75">
      <c r="A88" s="138" t="str">
        <f>IF(Phases!N10="Y",Phases!B10,"")</f>
        <v>HLD Inspection</v>
      </c>
      <c r="D88" s="214">
        <v>0.64</v>
      </c>
      <c r="F88" s="167">
        <f>IF(SUMP!D31=0,0,SUMP!D57/SUMP!D31)</f>
        <v>0</v>
      </c>
    </row>
    <row r="89" spans="1:6" ht="12.75">
      <c r="A89" s="138" t="str">
        <f>IF(Phases!N11="Y",Phases!B11,"")</f>
        <v>Detailed Design</v>
      </c>
      <c r="D89" s="214">
        <v>0</v>
      </c>
      <c r="F89" s="167">
        <f>IF(SUMP!D32=0,0,SUMP!D58/SUMP!D32)</f>
        <v>0</v>
      </c>
    </row>
    <row r="90" spans="1:6" ht="12.75">
      <c r="A90" s="138" t="str">
        <f>IF(Phases!N12="Y",Phases!B12,"")</f>
        <v>DLD Review</v>
      </c>
      <c r="D90" s="214">
        <v>0</v>
      </c>
      <c r="F90" s="167">
        <f>IF(SUMP!D33=0,0,SUMP!D59/SUMP!D33)</f>
        <v>0</v>
      </c>
    </row>
    <row r="91" spans="1:6" ht="12.75">
      <c r="A91" s="138" t="str">
        <f>IF(Phases!N13="Y",Phases!B13,"")</f>
        <v>Test Development</v>
      </c>
      <c r="D91" s="214">
        <v>2</v>
      </c>
      <c r="F91" s="167">
        <f>IF(SUMP!D34=0,0,SUMP!D60/SUMP!D34)</f>
        <v>0</v>
      </c>
    </row>
    <row r="92" spans="1:6" ht="12.75">
      <c r="A92" s="138" t="str">
        <f>IF(Phases!N14="Y",Phases!B14,"")</f>
        <v>DLD Inspection</v>
      </c>
      <c r="D92" s="214">
        <v>0</v>
      </c>
      <c r="F92" s="167">
        <f>IF(SUMP!D35=0,0,SUMP!D61/SUMP!D35)</f>
        <v>0</v>
      </c>
    </row>
    <row r="93" spans="1:6" ht="12.75">
      <c r="A93" s="138" t="str">
        <f>IF(Phases!N15="Y",Phases!B15,"")</f>
        <v>Code</v>
      </c>
      <c r="D93" s="214">
        <v>4</v>
      </c>
      <c r="F93" s="167">
        <f>IF(SUMP!D36=0,0,SUMP!D62/SUMP!D36)</f>
        <v>0.225</v>
      </c>
    </row>
    <row r="94" spans="1:6" ht="12.75">
      <c r="A94" s="138" t="str">
        <f>IF(Phases!N16="Y",Phases!B16,"")</f>
        <v>Code Review</v>
      </c>
      <c r="D94" s="214">
        <v>0</v>
      </c>
      <c r="F94" s="167">
        <f>IF(SUMP!D37=0,0,SUMP!D63/SUMP!D37)</f>
        <v>0</v>
      </c>
    </row>
    <row r="95" spans="1:6" ht="12.75">
      <c r="A95" s="138" t="str">
        <f>IF(Phases!N17="Y",Phases!B17,"")</f>
        <v>Compile</v>
      </c>
      <c r="D95" s="214">
        <v>0</v>
      </c>
      <c r="F95" s="167">
        <f>IF(SUMP!D38=0,0,SUMP!D64/SUMP!D38)</f>
        <v>0</v>
      </c>
    </row>
    <row r="96" spans="1:6" ht="12.75">
      <c r="A96" s="138" t="str">
        <f>IF(Phases!N18="Y",Phases!B18,"")</f>
        <v>Code Inspection</v>
      </c>
      <c r="D96" s="214">
        <v>0.5</v>
      </c>
      <c r="F96" s="167">
        <f>IF(SUMP!D39=0,0,SUMP!D65/SUMP!D39)</f>
        <v>0</v>
      </c>
    </row>
    <row r="97" spans="1:6" ht="12.75">
      <c r="A97" s="138" t="str">
        <f>IF(Phases!N19="Y",Phases!B19,"")</f>
        <v>Unit Test</v>
      </c>
      <c r="D97" s="214">
        <v>0.2</v>
      </c>
      <c r="F97" s="167">
        <f>IF(SUMP!D40=0,0,SUMP!D66/SUMP!D40)</f>
        <v>0</v>
      </c>
    </row>
    <row r="98" spans="1:6" ht="12.75">
      <c r="A98" s="138" t="str">
        <f>IF(Phases!N20="Y",Phases!B20,"")</f>
        <v>Build and Integration Test</v>
      </c>
      <c r="D98" s="214">
        <v>0.02</v>
      </c>
      <c r="F98" s="167">
        <f>IF(SUMP!D41=0,0,SUMP!D67/SUMP!D41)</f>
        <v>0</v>
      </c>
    </row>
    <row r="99" spans="1:6" ht="12.75">
      <c r="A99" s="138" t="str">
        <f>IF(Phases!N21="Y",Phases!B21,"")</f>
        <v>System Test</v>
      </c>
      <c r="D99" s="214">
        <v>0</v>
      </c>
      <c r="F99" s="167">
        <f>IF(SUMP!D42=0,0,SUMP!D68/SUMP!D42)</f>
        <v>0</v>
      </c>
    </row>
    <row r="101" spans="1:12" ht="12.75">
      <c r="A101" s="136" t="s">
        <v>198</v>
      </c>
      <c r="D101" s="137" t="s">
        <v>60</v>
      </c>
      <c r="F101" s="137" t="s">
        <v>164</v>
      </c>
      <c r="L101" s="130"/>
    </row>
    <row r="102" spans="1:12" ht="12.75">
      <c r="A102" s="138" t="str">
        <f>IF(Phases!O4="Y",Phases!B4,"")</f>
        <v>Planning</v>
      </c>
      <c r="D102" s="167">
        <f>IF(SUMP!B25=0,0,SUMP!B72/SUMP!B25)</f>
        <v>0</v>
      </c>
      <c r="F102" s="167">
        <f>IF(SUMP!D25=0,0,SUMP!D72/SUMP!D25)</f>
        <v>0</v>
      </c>
      <c r="L102" s="130"/>
    </row>
    <row r="103" spans="1:12" ht="12.75">
      <c r="A103" s="138" t="str">
        <f>IF(Phases!O5="Y",Phases!B5,"")</f>
        <v>Requirements</v>
      </c>
      <c r="D103" s="167">
        <f>IF(SUMP!B26=0,0,SUMP!B73/SUMP!B26)</f>
        <v>0</v>
      </c>
      <c r="F103" s="167">
        <f>IF(SUMP!D26=0,0,SUMP!D73/SUMP!D26)</f>
        <v>0</v>
      </c>
      <c r="L103" s="130"/>
    </row>
    <row r="104" spans="1:12" ht="12.75">
      <c r="A104" s="138" t="str">
        <f>IF(Phases!O6="Y",Phases!B6,"")</f>
        <v>System Test Plan</v>
      </c>
      <c r="D104" s="167">
        <f>IF(SUMP!B27=0,0,SUMP!B74/SUMP!B27)</f>
        <v>0</v>
      </c>
      <c r="F104" s="167">
        <f>IF(SUMP!D27=0,0,SUMP!D74/SUMP!D27)</f>
        <v>0</v>
      </c>
      <c r="L104" s="130"/>
    </row>
    <row r="105" spans="1:12" ht="12.75">
      <c r="A105" s="138" t="str">
        <f>IF(Phases!O7="Y",Phases!B7,"")</f>
        <v>REQ Inspection</v>
      </c>
      <c r="D105" s="167">
        <f>IF(SUMP!B28=0,0,SUMP!B75/SUMP!B28)</f>
        <v>0</v>
      </c>
      <c r="F105" s="167">
        <f>IF(SUMP!D28=0,0,SUMP!D75/SUMP!D28)</f>
        <v>0</v>
      </c>
      <c r="L105" s="130"/>
    </row>
    <row r="106" spans="1:12" ht="12.75">
      <c r="A106" s="138" t="str">
        <f>IF(Phases!O8="Y",Phases!B8,"")</f>
        <v>High-Level Design</v>
      </c>
      <c r="D106" s="167">
        <f>IF(SUMP!B29=0,0,SUMP!B76/SUMP!B29)</f>
        <v>0.1625</v>
      </c>
      <c r="F106" s="167">
        <f>IF(SUMP!D29=0,0,SUMP!D76/SUMP!D29)</f>
        <v>0</v>
      </c>
      <c r="L106" s="130"/>
    </row>
    <row r="107" spans="1:12" ht="12.75">
      <c r="A107" s="138" t="str">
        <f>IF(Phases!O9="Y",Phases!B9,"")</f>
        <v>Integration Test Plan</v>
      </c>
      <c r="D107" s="167">
        <f>IF(SUMP!B30=0,0,SUMP!B77/SUMP!B30)</f>
        <v>0</v>
      </c>
      <c r="F107" s="167">
        <f>IF(SUMP!D30=0,0,SUMP!D77/SUMP!D30)</f>
        <v>0</v>
      </c>
      <c r="L107" s="130"/>
    </row>
    <row r="108" spans="1:12" ht="12.75">
      <c r="A108" s="138" t="str">
        <f>IF(Phases!O10="Y",Phases!B10,"")</f>
        <v>HLD Inspection</v>
      </c>
      <c r="D108" s="167">
        <f>IF(SUMP!B31=0,0,SUMP!B78/SUMP!B31)</f>
        <v>0.4972500000000001</v>
      </c>
      <c r="F108" s="167">
        <f>IF(SUMP!D31=0,0,SUMP!D78/SUMP!D31)</f>
        <v>1.6666666666666667</v>
      </c>
      <c r="L108" s="130"/>
    </row>
    <row r="109" spans="1:12" ht="12.75">
      <c r="A109" s="138" t="str">
        <f>IF(Phases!O11="Y",Phases!B11,"")</f>
        <v>Detailed Design</v>
      </c>
      <c r="D109" s="167">
        <f>IF(SUMP!B32=0,0,SUMP!B79/SUMP!B32)</f>
        <v>0</v>
      </c>
      <c r="F109" s="167">
        <f>IF(SUMP!D32=0,0,SUMP!D79/SUMP!D32)</f>
        <v>0</v>
      </c>
      <c r="L109" s="130"/>
    </row>
    <row r="110" spans="1:12" ht="12.75">
      <c r="A110" s="138" t="str">
        <f>IF(Phases!O12="Y",Phases!B12,"")</f>
        <v>DLD Review</v>
      </c>
      <c r="D110" s="167">
        <f>IF(SUMP!B33=0,0,SUMP!B80/SUMP!B33)</f>
        <v>0</v>
      </c>
      <c r="F110" s="167">
        <f>IF(SUMP!D33=0,0,SUMP!D80/SUMP!D33)</f>
        <v>0</v>
      </c>
      <c r="L110" s="130"/>
    </row>
    <row r="111" spans="1:12" ht="12.75">
      <c r="A111" s="138" t="str">
        <f>IF(Phases!O13="Y",Phases!B13,"")</f>
        <v>Test Development</v>
      </c>
      <c r="D111" s="167">
        <f>IF(SUMP!B34=0,0,SUMP!B81/SUMP!B34)</f>
        <v>1.662395</v>
      </c>
      <c r="F111" s="167">
        <f>IF(SUMP!D34=0,0,SUMP!D81/SUMP!D34)</f>
        <v>0</v>
      </c>
      <c r="L111" s="130"/>
    </row>
    <row r="112" spans="1:12" ht="12.75">
      <c r="A112" s="138" t="str">
        <f>IF(Phases!O14="Y",Phases!B14,"")</f>
        <v>DLD Inspection</v>
      </c>
      <c r="D112" s="167">
        <f>IF(SUMP!B35=0,0,SUMP!B82/SUMP!B35)</f>
        <v>0</v>
      </c>
      <c r="F112" s="167">
        <f>IF(SUMP!D35=0,0,SUMP!D82/SUMP!D35)</f>
        <v>0</v>
      </c>
      <c r="L112" s="130"/>
    </row>
    <row r="113" spans="1:12" ht="12.75">
      <c r="A113" s="138" t="str">
        <f>IF(Phases!O15="Y",Phases!B15,"")</f>
        <v>Code</v>
      </c>
      <c r="D113" s="167">
        <f>IF(SUMP!B36=0,0,SUMP!B83/SUMP!B36)</f>
        <v>2.049476041666667</v>
      </c>
      <c r="F113" s="167">
        <f>IF(SUMP!D36=0,0,SUMP!D83/SUMP!D36)</f>
        <v>0.05</v>
      </c>
      <c r="L113" s="130"/>
    </row>
    <row r="114" spans="1:12" ht="12.75">
      <c r="A114" s="138" t="str">
        <f>IF(Phases!O16="Y",Phases!B16,"")</f>
        <v>Code Review</v>
      </c>
      <c r="D114" s="167">
        <f>IF(SUMP!B37=0,0,SUMP!B84/SUMP!B37)</f>
        <v>0</v>
      </c>
      <c r="F114" s="167">
        <f>IF(SUMP!D37=0,0,SUMP!D84/SUMP!D37)</f>
        <v>0</v>
      </c>
      <c r="L114" s="130"/>
    </row>
    <row r="115" spans="1:12" ht="12.75">
      <c r="A115" s="138" t="str">
        <f>IF(Phases!O17="Y",Phases!B17,"")</f>
        <v>Compile</v>
      </c>
      <c r="D115" s="167">
        <f>IF(SUMP!B38=0,0,SUMP!B85/SUMP!B38)</f>
        <v>0</v>
      </c>
      <c r="F115" s="167">
        <f>IF(SUMP!D38=0,0,SUMP!D85/SUMP!D38)</f>
        <v>0</v>
      </c>
      <c r="L115" s="130"/>
    </row>
    <row r="116" spans="1:12" ht="12.75">
      <c r="A116" s="138" t="str">
        <f>IF(Phases!O18="Y",Phases!B18,"")</f>
        <v>Code Inspection</v>
      </c>
      <c r="D116" s="167">
        <f>IF(SUMP!B39=0,0,SUMP!B86/SUMP!B39)</f>
        <v>0</v>
      </c>
      <c r="F116" s="167">
        <f>IF(SUMP!D39=0,0,SUMP!D86/SUMP!D39)</f>
        <v>0</v>
      </c>
      <c r="L116" s="130"/>
    </row>
    <row r="117" spans="1:12" ht="12.75">
      <c r="A117" s="138" t="str">
        <f>IF(Phases!O19="Y",Phases!B19,"")</f>
        <v>Unit Test</v>
      </c>
      <c r="D117" s="167">
        <f>IF(SUMP!B40=0,0,SUMP!B87/SUMP!B40)</f>
        <v>6.820302375000001</v>
      </c>
      <c r="F117" s="167">
        <f>IF(SUMP!D40=0,0,SUMP!D87/SUMP!D40)</f>
        <v>0</v>
      </c>
      <c r="L117" s="130"/>
    </row>
    <row r="118" spans="1:12" ht="12.75">
      <c r="A118" s="138" t="str">
        <f>IF(Phases!O20="Y",Phases!B20,"")</f>
        <v>Build and Integration Test</v>
      </c>
      <c r="D118" s="167">
        <f>IF(SUMP!B41=0,0,SUMP!B88/SUMP!B41)</f>
        <v>0</v>
      </c>
      <c r="F118" s="167">
        <f>IF(SUMP!D41=0,0,SUMP!D88/SUMP!D41)</f>
        <v>0</v>
      </c>
      <c r="L118" s="130"/>
    </row>
    <row r="119" spans="1:12" ht="12.75">
      <c r="A119" s="138" t="str">
        <f>IF(Phases!O21="Y",Phases!B21,"")</f>
        <v>System Test</v>
      </c>
      <c r="D119" s="167">
        <f>IF(SUMP!B42=0,0,SUMP!B89/SUMP!B42)</f>
        <v>0.07274989200000163</v>
      </c>
      <c r="F119" s="167">
        <f>IF(SUMP!D42=0,0,SUMP!D89/SUMP!D42)</f>
        <v>0</v>
      </c>
      <c r="L119" s="130"/>
    </row>
    <row r="120" ht="12.75">
      <c r="L120" s="130"/>
    </row>
    <row r="121" ht="12.75">
      <c r="L121" s="130"/>
    </row>
    <row r="122" ht="12.75">
      <c r="L122" s="130"/>
    </row>
    <row r="123" ht="12.75">
      <c r="L123" s="130"/>
    </row>
    <row r="124" ht="12.75">
      <c r="L124" s="130"/>
    </row>
  </sheetData>
  <sheetProtection sheet="1" objects="1" scenarios="1"/>
  <mergeCells count="3">
    <mergeCell ref="B2:F2"/>
    <mergeCell ref="B3:F3"/>
    <mergeCell ref="B4:F4"/>
  </mergeCells>
  <printOptions/>
  <pageMargins left="0.75" right="0.75" top="0.5" bottom="0.5" header="0.5" footer="0.5"/>
  <pageSetup horizontalDpi="600" verticalDpi="600" orientation="portrait" r:id="rId2"/>
  <headerFooter alignWithMargins="0">
    <oddFooter>&amp;L File: &amp;F ! &amp;A&amp;R&amp;D  &amp;P of &amp;N</oddFooter>
  </headerFooter>
  <rowBreaks count="2" manualBreakCount="2">
    <brk id="53" max="9" man="1"/>
    <brk id="100" max="9" man="1"/>
  </rowBreaks>
  <legacyDrawing r:id="rId1"/>
</worksheet>
</file>

<file path=xl/worksheets/sheet9.xml><?xml version="1.0" encoding="utf-8"?>
<worksheet xmlns="http://schemas.openxmlformats.org/spreadsheetml/2006/main" xmlns:r="http://schemas.openxmlformats.org/officeDocument/2006/relationships">
  <sheetPr codeName="SUMS"/>
  <dimension ref="A1:EH15"/>
  <sheetViews>
    <sheetView showRowColHeaders="0" workbookViewId="0" topLeftCell="A1">
      <pane xSplit="6" ySplit="7" topLeftCell="G8" activePane="bottomRight" state="frozen"/>
      <selection pane="topLeft" activeCell="A1" sqref="A1"/>
      <selection pane="topRight" activeCell="G1" sqref="G1"/>
      <selection pane="bottomLeft" activeCell="A2" sqref="A2"/>
      <selection pane="bottomRight" activeCell="O15" sqref="O15"/>
    </sheetView>
  </sheetViews>
  <sheetFormatPr defaultColWidth="9.140625" defaultRowHeight="12.75"/>
  <cols>
    <col min="1" max="1" width="4.7109375" style="150" customWidth="1"/>
    <col min="2" max="2" width="20.7109375" style="66" customWidth="1"/>
    <col min="3" max="3" width="3.7109375" style="149" customWidth="1"/>
    <col min="4" max="4" width="20.7109375" style="148" customWidth="1"/>
    <col min="5" max="5" width="3.8515625" style="148" customWidth="1"/>
    <col min="6" max="6" width="9.7109375" style="148" bestFit="1" customWidth="1"/>
    <col min="7" max="7" width="6.140625" style="13" customWidth="1"/>
    <col min="8" max="9" width="5.7109375" style="13" customWidth="1"/>
    <col min="10" max="11" width="6.140625" style="13" customWidth="1"/>
    <col min="12" max="13" width="6.140625" style="145" customWidth="1"/>
    <col min="14" max="15" width="6.140625" style="13" customWidth="1"/>
    <col min="16" max="17" width="5.7109375" style="13" customWidth="1"/>
    <col min="18" max="19" width="6.140625" style="13" customWidth="1"/>
    <col min="20" max="21" width="6.140625" style="145" customWidth="1"/>
    <col min="22" max="22" width="6.140625" style="13" customWidth="1"/>
    <col min="23" max="40" width="5.7109375" style="13" hidden="1" customWidth="1"/>
    <col min="41" max="83" width="4.7109375" style="270" hidden="1" customWidth="1"/>
    <col min="84" max="94" width="4.7109375" style="145" hidden="1" customWidth="1"/>
    <col min="95" max="138" width="5.7109375" style="270" hidden="1" customWidth="1"/>
    <col min="139" max="16384" width="9.140625" style="153" customWidth="1"/>
  </cols>
  <sheetData>
    <row r="1" spans="2:6" s="165" customFormat="1" ht="15" customHeight="1">
      <c r="B1" s="175" t="str">
        <f>[0]!TSPProcessName&amp;" Size Summary - Form SUMS"</f>
        <v>TSPi Size Summary - Form SUMS</v>
      </c>
      <c r="C1" s="158"/>
      <c r="D1" s="157"/>
      <c r="E1" s="157"/>
      <c r="F1" s="157"/>
    </row>
    <row r="2" spans="2:6" s="176" customFormat="1" ht="12">
      <c r="B2" s="177" t="s">
        <v>10</v>
      </c>
      <c r="C2" s="302" t="str">
        <f>IF(Name=0,"",Name)</f>
        <v>Lohtu</v>
      </c>
      <c r="D2" s="302"/>
      <c r="E2" s="302"/>
      <c r="F2" s="177"/>
    </row>
    <row r="3" spans="2:6" s="176" customFormat="1" ht="12">
      <c r="B3" s="177" t="s">
        <v>92</v>
      </c>
      <c r="C3" s="305" t="str">
        <f>IF(TeamName=0,"",TeamName)</f>
        <v>B</v>
      </c>
      <c r="D3" s="305"/>
      <c r="E3" s="305"/>
      <c r="F3" s="177"/>
    </row>
    <row r="4" spans="2:6" s="176" customFormat="1" ht="12">
      <c r="B4" s="177" t="s">
        <v>5</v>
      </c>
      <c r="C4" s="307">
        <f>currentDate</f>
        <v>37740.90214467593</v>
      </c>
      <c r="D4" s="307"/>
      <c r="E4" s="307"/>
      <c r="F4" s="177"/>
    </row>
    <row r="5" spans="1:6" s="176" customFormat="1" ht="12">
      <c r="A5" s="177"/>
      <c r="B5" s="177" t="str">
        <f>IF(Project!C5&lt;&gt;"",Project!C5,"")</f>
        <v>Instructor</v>
      </c>
      <c r="C5" s="305" t="str">
        <f>IF(InstructorName=0,"",InstructorName)</f>
        <v>Inkeri Verkamo</v>
      </c>
      <c r="D5" s="305"/>
      <c r="E5" s="305"/>
      <c r="F5" s="177"/>
    </row>
    <row r="6" spans="1:117" s="176" customFormat="1" ht="12">
      <c r="A6" s="177"/>
      <c r="B6" s="177" t="s">
        <v>270</v>
      </c>
      <c r="C6" s="305">
        <f>IF(Cycle=0,"",Cycle)</f>
        <v>2</v>
      </c>
      <c r="D6" s="305"/>
      <c r="E6" s="305"/>
      <c r="F6" s="177"/>
      <c r="G6" s="176" t="s">
        <v>199</v>
      </c>
      <c r="O6" s="176" t="s">
        <v>200</v>
      </c>
      <c r="W6" s="176" t="s">
        <v>206</v>
      </c>
      <c r="AO6" s="176" t="s">
        <v>207</v>
      </c>
      <c r="BG6" s="176" t="s">
        <v>208</v>
      </c>
      <c r="BY6" s="176" t="s">
        <v>209</v>
      </c>
      <c r="CQ6" s="176" t="s">
        <v>204</v>
      </c>
      <c r="DM6" s="176" t="s">
        <v>205</v>
      </c>
    </row>
    <row r="7" spans="1:138" s="151" customFormat="1" ht="78" customHeight="1">
      <c r="A7" s="147" t="s">
        <v>201</v>
      </c>
      <c r="B7" s="155" t="s">
        <v>202</v>
      </c>
      <c r="C7" s="147" t="s">
        <v>258</v>
      </c>
      <c r="D7" s="155" t="s">
        <v>163</v>
      </c>
      <c r="E7" s="156" t="s">
        <v>257</v>
      </c>
      <c r="F7" s="156" t="s">
        <v>247</v>
      </c>
      <c r="G7" s="147" t="s">
        <v>248</v>
      </c>
      <c r="H7" s="147" t="s">
        <v>255</v>
      </c>
      <c r="I7" s="147" t="s">
        <v>249</v>
      </c>
      <c r="J7" s="147" t="s">
        <v>250</v>
      </c>
      <c r="K7" s="147" t="s">
        <v>251</v>
      </c>
      <c r="L7" s="147" t="s">
        <v>252</v>
      </c>
      <c r="M7" s="147" t="s">
        <v>253</v>
      </c>
      <c r="N7" s="147" t="s">
        <v>254</v>
      </c>
      <c r="O7" s="147" t="s">
        <v>248</v>
      </c>
      <c r="P7" s="147" t="s">
        <v>255</v>
      </c>
      <c r="Q7" s="147" t="s">
        <v>249</v>
      </c>
      <c r="R7" s="147" t="s">
        <v>250</v>
      </c>
      <c r="S7" s="147" t="s">
        <v>251</v>
      </c>
      <c r="T7" s="147" t="s">
        <v>252</v>
      </c>
      <c r="U7" s="147" t="s">
        <v>253</v>
      </c>
      <c r="V7" s="147" t="s">
        <v>254</v>
      </c>
      <c r="W7" s="147" t="s">
        <v>45</v>
      </c>
      <c r="X7" s="147" t="s">
        <v>42</v>
      </c>
      <c r="Y7" s="147" t="s">
        <v>241</v>
      </c>
      <c r="Z7" s="147" t="s">
        <v>243</v>
      </c>
      <c r="AA7" s="147" t="s">
        <v>203</v>
      </c>
      <c r="AB7" s="147" t="s">
        <v>223</v>
      </c>
      <c r="AC7" s="147" t="s">
        <v>64</v>
      </c>
      <c r="AD7" s="147" t="s">
        <v>15</v>
      </c>
      <c r="AE7" s="147" t="s">
        <v>65</v>
      </c>
      <c r="AF7" s="147" t="s">
        <v>225</v>
      </c>
      <c r="AG7" s="147" t="s">
        <v>66</v>
      </c>
      <c r="AH7" s="147" t="s">
        <v>48</v>
      </c>
      <c r="AI7" s="147" t="s">
        <v>58</v>
      </c>
      <c r="AJ7" s="147" t="s">
        <v>50</v>
      </c>
      <c r="AK7" s="147" t="s">
        <v>16</v>
      </c>
      <c r="AL7" s="147" t="s">
        <v>43</v>
      </c>
      <c r="AM7" s="147" t="s">
        <v>227</v>
      </c>
      <c r="AN7" s="147" t="s">
        <v>17</v>
      </c>
      <c r="AO7" s="147" t="s">
        <v>45</v>
      </c>
      <c r="AP7" s="147" t="s">
        <v>42</v>
      </c>
      <c r="AQ7" s="147" t="s">
        <v>241</v>
      </c>
      <c r="AR7" s="147" t="s">
        <v>243</v>
      </c>
      <c r="AS7" s="147" t="s">
        <v>203</v>
      </c>
      <c r="AT7" s="147" t="s">
        <v>223</v>
      </c>
      <c r="AU7" s="147" t="s">
        <v>64</v>
      </c>
      <c r="AV7" s="147" t="s">
        <v>15</v>
      </c>
      <c r="AW7" s="147" t="s">
        <v>65</v>
      </c>
      <c r="AX7" s="147" t="s">
        <v>225</v>
      </c>
      <c r="AY7" s="147" t="s">
        <v>66</v>
      </c>
      <c r="AZ7" s="147" t="s">
        <v>48</v>
      </c>
      <c r="BA7" s="147" t="s">
        <v>58</v>
      </c>
      <c r="BB7" s="147" t="s">
        <v>50</v>
      </c>
      <c r="BC7" s="147" t="s">
        <v>16</v>
      </c>
      <c r="BD7" s="147" t="s">
        <v>43</v>
      </c>
      <c r="BE7" s="147" t="s">
        <v>227</v>
      </c>
      <c r="BF7" s="147" t="s">
        <v>17</v>
      </c>
      <c r="BG7" s="147" t="s">
        <v>45</v>
      </c>
      <c r="BH7" s="147" t="s">
        <v>42</v>
      </c>
      <c r="BI7" s="147" t="s">
        <v>241</v>
      </c>
      <c r="BJ7" s="147" t="s">
        <v>243</v>
      </c>
      <c r="BK7" s="147" t="s">
        <v>203</v>
      </c>
      <c r="BL7" s="147" t="s">
        <v>223</v>
      </c>
      <c r="BM7" s="147" t="s">
        <v>64</v>
      </c>
      <c r="BN7" s="147" t="s">
        <v>15</v>
      </c>
      <c r="BO7" s="147" t="s">
        <v>65</v>
      </c>
      <c r="BP7" s="147" t="s">
        <v>225</v>
      </c>
      <c r="BQ7" s="147" t="s">
        <v>66</v>
      </c>
      <c r="BR7" s="147" t="s">
        <v>48</v>
      </c>
      <c r="BS7" s="147" t="s">
        <v>58</v>
      </c>
      <c r="BT7" s="147" t="s">
        <v>50</v>
      </c>
      <c r="BU7" s="147" t="s">
        <v>16</v>
      </c>
      <c r="BV7" s="147" t="s">
        <v>43</v>
      </c>
      <c r="BW7" s="147" t="s">
        <v>227</v>
      </c>
      <c r="BX7" s="147" t="s">
        <v>17</v>
      </c>
      <c r="BY7" s="147" t="s">
        <v>45</v>
      </c>
      <c r="BZ7" s="147" t="s">
        <v>42</v>
      </c>
      <c r="CA7" s="147" t="s">
        <v>241</v>
      </c>
      <c r="CB7" s="147" t="s">
        <v>243</v>
      </c>
      <c r="CC7" s="147" t="s">
        <v>203</v>
      </c>
      <c r="CD7" s="147" t="s">
        <v>223</v>
      </c>
      <c r="CE7" s="147" t="s">
        <v>64</v>
      </c>
      <c r="CF7" s="147" t="s">
        <v>15</v>
      </c>
      <c r="CG7" s="147" t="s">
        <v>65</v>
      </c>
      <c r="CH7" s="147" t="s">
        <v>225</v>
      </c>
      <c r="CI7" s="147" t="s">
        <v>66</v>
      </c>
      <c r="CJ7" s="147" t="s">
        <v>48</v>
      </c>
      <c r="CK7" s="147" t="s">
        <v>58</v>
      </c>
      <c r="CL7" s="147" t="s">
        <v>50</v>
      </c>
      <c r="CM7" s="147" t="s">
        <v>16</v>
      </c>
      <c r="CN7" s="147" t="s">
        <v>43</v>
      </c>
      <c r="CO7" s="147" t="s">
        <v>227</v>
      </c>
      <c r="CP7" s="147" t="s">
        <v>17</v>
      </c>
      <c r="CQ7" s="147" t="str">
        <f>Phases!$B$2</f>
        <v>Management and Miscellaneous</v>
      </c>
      <c r="CR7" s="147" t="str">
        <f>Phases!$B$3</f>
        <v>Launch and Strategy</v>
      </c>
      <c r="CS7" s="147" t="str">
        <f>Phases!$B$4</f>
        <v>Planning</v>
      </c>
      <c r="CT7" s="147" t="str">
        <f>Phases!$B$5</f>
        <v>Requirements</v>
      </c>
      <c r="CU7" s="147" t="str">
        <f>Phases!$B$6</f>
        <v>System Test Plan</v>
      </c>
      <c r="CV7" s="147" t="str">
        <f>Phases!$B$7</f>
        <v>REQ Inspection</v>
      </c>
      <c r="CW7" s="147" t="str">
        <f>Phases!$B$8</f>
        <v>High-Level Design</v>
      </c>
      <c r="CX7" s="147" t="str">
        <f>Phases!$B$9</f>
        <v>Integration Test Plan</v>
      </c>
      <c r="CY7" s="147" t="str">
        <f>Phases!$B$10</f>
        <v>HLD Inspection</v>
      </c>
      <c r="CZ7" s="147" t="str">
        <f>Phases!$B$11</f>
        <v>Detailed Design</v>
      </c>
      <c r="DA7" s="147" t="str">
        <f>Phases!$B$12</f>
        <v>DLD Review</v>
      </c>
      <c r="DB7" s="147" t="str">
        <f>Phases!$B$13</f>
        <v>Test Development</v>
      </c>
      <c r="DC7" s="147" t="str">
        <f>Phases!$B$14</f>
        <v>DLD Inspection</v>
      </c>
      <c r="DD7" s="147" t="str">
        <f>Phases!$B$15</f>
        <v>Code</v>
      </c>
      <c r="DE7" s="147" t="str">
        <f>Phases!$B$16</f>
        <v>Code Review</v>
      </c>
      <c r="DF7" s="147" t="str">
        <f>Phases!$B$17</f>
        <v>Compile</v>
      </c>
      <c r="DG7" s="147" t="str">
        <f>Phases!$B$18</f>
        <v>Code Inspection</v>
      </c>
      <c r="DH7" s="147" t="str">
        <f>Phases!$B$19</f>
        <v>Unit Test</v>
      </c>
      <c r="DI7" s="147" t="str">
        <f>Phases!$B$20</f>
        <v>Build and Integration Test</v>
      </c>
      <c r="DJ7" s="147" t="str">
        <f>Phases!$B$21</f>
        <v>System Test</v>
      </c>
      <c r="DK7" s="147" t="str">
        <f>Phases!$B$22</f>
        <v>Documentation</v>
      </c>
      <c r="DL7" s="147" t="str">
        <f>Phases!$B$23</f>
        <v>Postmortem</v>
      </c>
      <c r="DM7" s="147" t="str">
        <f>Phases!$B$2</f>
        <v>Management and Miscellaneous</v>
      </c>
      <c r="DN7" s="147" t="str">
        <f>Phases!$B$3</f>
        <v>Launch and Strategy</v>
      </c>
      <c r="DO7" s="147" t="str">
        <f>Phases!$B$4</f>
        <v>Planning</v>
      </c>
      <c r="DP7" s="147" t="str">
        <f>Phases!$B$5</f>
        <v>Requirements</v>
      </c>
      <c r="DQ7" s="147" t="str">
        <f>Phases!$B$6</f>
        <v>System Test Plan</v>
      </c>
      <c r="DR7" s="147" t="str">
        <f>Phases!$B$7</f>
        <v>REQ Inspection</v>
      </c>
      <c r="DS7" s="147" t="str">
        <f>Phases!$B$8</f>
        <v>High-Level Design</v>
      </c>
      <c r="DT7" s="147" t="str">
        <f>Phases!$B$9</f>
        <v>Integration Test Plan</v>
      </c>
      <c r="DU7" s="147" t="str">
        <f>Phases!$B$10</f>
        <v>HLD Inspection</v>
      </c>
      <c r="DV7" s="147" t="str">
        <f>Phases!$B$11</f>
        <v>Detailed Design</v>
      </c>
      <c r="DW7" s="147" t="str">
        <f>Phases!$B$12</f>
        <v>DLD Review</v>
      </c>
      <c r="DX7" s="147" t="str">
        <f>Phases!$B$13</f>
        <v>Test Development</v>
      </c>
      <c r="DY7" s="147" t="str">
        <f>Phases!$B$14</f>
        <v>DLD Inspection</v>
      </c>
      <c r="DZ7" s="147" t="str">
        <f>Phases!$B$15</f>
        <v>Code</v>
      </c>
      <c r="EA7" s="147" t="str">
        <f>Phases!$B$16</f>
        <v>Code Review</v>
      </c>
      <c r="EB7" s="147" t="str">
        <f>Phases!$B$17</f>
        <v>Compile</v>
      </c>
      <c r="EC7" s="147" t="str">
        <f>Phases!$B$18</f>
        <v>Code Inspection</v>
      </c>
      <c r="ED7" s="147" t="str">
        <f>Phases!$B$19</f>
        <v>Unit Test</v>
      </c>
      <c r="EE7" s="147" t="str">
        <f>Phases!$B$20</f>
        <v>Build and Integration Test</v>
      </c>
      <c r="EF7" s="147" t="str">
        <f>Phases!$B$21</f>
        <v>System Test</v>
      </c>
      <c r="EG7" s="147" t="str">
        <f>Phases!$B$22</f>
        <v>Documentation</v>
      </c>
      <c r="EH7" s="147" t="str">
        <f>Phases!$B$23</f>
        <v>Postmortem</v>
      </c>
    </row>
    <row r="8" spans="1:138" ht="11.25">
      <c r="A8" s="150">
        <v>1</v>
      </c>
      <c r="B8" s="66" t="s">
        <v>412</v>
      </c>
      <c r="C8" s="149" t="s">
        <v>386</v>
      </c>
      <c r="D8" s="148" t="s">
        <v>380</v>
      </c>
      <c r="E8" s="148" t="s">
        <v>396</v>
      </c>
      <c r="F8" s="148" t="s">
        <v>387</v>
      </c>
      <c r="G8" s="13">
        <v>11</v>
      </c>
      <c r="H8" s="13">
        <v>0</v>
      </c>
      <c r="I8" s="13">
        <v>2</v>
      </c>
      <c r="J8" s="13">
        <v>0</v>
      </c>
      <c r="K8" s="13">
        <v>0</v>
      </c>
      <c r="L8" s="145">
        <v>2</v>
      </c>
      <c r="M8" s="145">
        <v>11</v>
      </c>
      <c r="N8" s="13">
        <v>0</v>
      </c>
      <c r="O8" s="13">
        <v>11</v>
      </c>
      <c r="P8" s="13">
        <v>0</v>
      </c>
      <c r="Q8" s="13">
        <v>0</v>
      </c>
      <c r="R8" s="13">
        <v>0</v>
      </c>
      <c r="S8" s="13">
        <v>0</v>
      </c>
      <c r="T8" s="145">
        <v>0</v>
      </c>
      <c r="U8" s="145">
        <v>11</v>
      </c>
      <c r="AO8" s="270">
        <v>0</v>
      </c>
      <c r="AP8" s="270">
        <v>0</v>
      </c>
      <c r="AQ8" s="270">
        <v>0</v>
      </c>
      <c r="AR8" s="270">
        <v>0</v>
      </c>
      <c r="AS8" s="270">
        <v>0</v>
      </c>
      <c r="AT8" s="270">
        <v>0</v>
      </c>
      <c r="AU8" s="270">
        <v>0</v>
      </c>
      <c r="AV8" s="270">
        <v>0</v>
      </c>
      <c r="AW8" s="270">
        <v>0</v>
      </c>
      <c r="AX8" s="270">
        <v>0</v>
      </c>
      <c r="AY8" s="270">
        <v>0</v>
      </c>
      <c r="AZ8" s="270">
        <v>0</v>
      </c>
      <c r="BA8" s="270">
        <v>0</v>
      </c>
      <c r="BB8" s="270">
        <v>0</v>
      </c>
      <c r="BC8" s="270">
        <v>0</v>
      </c>
      <c r="BD8" s="270">
        <v>0</v>
      </c>
      <c r="BE8" s="270">
        <v>0</v>
      </c>
      <c r="BF8" s="270">
        <v>0</v>
      </c>
      <c r="BY8" s="270">
        <v>0</v>
      </c>
      <c r="BZ8" s="270">
        <v>0</v>
      </c>
      <c r="CA8" s="270">
        <v>0</v>
      </c>
      <c r="CB8" s="270">
        <v>0</v>
      </c>
      <c r="CC8" s="270">
        <v>0</v>
      </c>
      <c r="CD8" s="270">
        <v>0</v>
      </c>
      <c r="CE8" s="270">
        <v>0</v>
      </c>
      <c r="CF8" s="145">
        <v>0</v>
      </c>
      <c r="CG8" s="145">
        <v>0</v>
      </c>
      <c r="CH8" s="145">
        <v>0</v>
      </c>
      <c r="CI8" s="145">
        <v>0</v>
      </c>
      <c r="CJ8" s="145">
        <v>0</v>
      </c>
      <c r="CK8" s="145">
        <v>0</v>
      </c>
      <c r="CL8" s="145">
        <v>0</v>
      </c>
      <c r="CM8" s="145">
        <v>0</v>
      </c>
      <c r="CN8" s="145">
        <v>0</v>
      </c>
      <c r="CO8" s="145">
        <v>0</v>
      </c>
      <c r="CP8" s="145">
        <v>0</v>
      </c>
      <c r="CQ8" s="270">
        <v>0</v>
      </c>
      <c r="CR8" s="270">
        <v>0</v>
      </c>
      <c r="CS8" s="270">
        <v>0</v>
      </c>
      <c r="CT8" s="270">
        <v>0</v>
      </c>
      <c r="CU8" s="270">
        <v>0</v>
      </c>
      <c r="CV8" s="270">
        <v>0</v>
      </c>
      <c r="CW8" s="270">
        <v>0</v>
      </c>
      <c r="CX8" s="270">
        <v>0</v>
      </c>
      <c r="CY8" s="270">
        <v>0</v>
      </c>
      <c r="CZ8" s="270">
        <v>0</v>
      </c>
      <c r="DA8" s="270">
        <v>0</v>
      </c>
      <c r="DB8" s="270">
        <v>0</v>
      </c>
      <c r="DC8" s="270">
        <v>0</v>
      </c>
      <c r="DD8" s="270">
        <v>0</v>
      </c>
      <c r="DE8" s="270">
        <v>0</v>
      </c>
      <c r="DF8" s="270">
        <v>0</v>
      </c>
      <c r="DG8" s="270">
        <v>0</v>
      </c>
      <c r="DH8" s="270">
        <v>0</v>
      </c>
      <c r="DI8" s="270">
        <v>0</v>
      </c>
      <c r="DJ8" s="270">
        <v>0</v>
      </c>
      <c r="DK8" s="270">
        <v>0</v>
      </c>
      <c r="DL8" s="270">
        <v>0</v>
      </c>
      <c r="DM8" s="270">
        <v>0</v>
      </c>
      <c r="DN8" s="270">
        <v>0</v>
      </c>
      <c r="DO8" s="270">
        <v>0</v>
      </c>
      <c r="DP8" s="270">
        <v>0</v>
      </c>
      <c r="DQ8" s="270">
        <v>0</v>
      </c>
      <c r="DR8" s="270">
        <v>0</v>
      </c>
      <c r="DS8" s="270">
        <v>0</v>
      </c>
      <c r="DT8" s="270">
        <v>0</v>
      </c>
      <c r="DU8" s="270">
        <v>0</v>
      </c>
      <c r="DV8" s="270">
        <v>0</v>
      </c>
      <c r="DW8" s="270">
        <v>0</v>
      </c>
      <c r="DX8" s="270">
        <v>0</v>
      </c>
      <c r="DY8" s="270">
        <v>0</v>
      </c>
      <c r="DZ8" s="270">
        <v>0</v>
      </c>
      <c r="EA8" s="270">
        <v>0</v>
      </c>
      <c r="EB8" s="270">
        <v>0</v>
      </c>
      <c r="EC8" s="270">
        <v>0</v>
      </c>
      <c r="ED8" s="270">
        <v>0</v>
      </c>
      <c r="EE8" s="270">
        <v>0</v>
      </c>
      <c r="EF8" s="270">
        <v>0</v>
      </c>
      <c r="EG8" s="270">
        <v>0</v>
      </c>
      <c r="EH8" s="270">
        <v>0</v>
      </c>
    </row>
    <row r="9" spans="1:138" ht="11.25">
      <c r="A9" s="150">
        <v>2</v>
      </c>
      <c r="B9" s="66" t="s">
        <v>413</v>
      </c>
      <c r="C9" s="149" t="s">
        <v>386</v>
      </c>
      <c r="D9" s="148" t="s">
        <v>380</v>
      </c>
      <c r="E9" s="148" t="s">
        <v>396</v>
      </c>
      <c r="F9" s="148" t="s">
        <v>436</v>
      </c>
      <c r="G9" s="13">
        <v>9</v>
      </c>
      <c r="H9" s="13">
        <v>0</v>
      </c>
      <c r="I9" s="13">
        <v>2</v>
      </c>
      <c r="J9" s="13">
        <v>0</v>
      </c>
      <c r="K9" s="13">
        <v>0</v>
      </c>
      <c r="L9" s="145">
        <v>2</v>
      </c>
      <c r="M9" s="145">
        <v>9</v>
      </c>
      <c r="N9" s="13">
        <v>0</v>
      </c>
      <c r="O9" s="13">
        <v>9</v>
      </c>
      <c r="P9" s="13">
        <v>0</v>
      </c>
      <c r="Q9" s="13">
        <v>0</v>
      </c>
      <c r="R9" s="13">
        <v>0</v>
      </c>
      <c r="S9" s="13">
        <v>0</v>
      </c>
      <c r="T9" s="145">
        <v>0</v>
      </c>
      <c r="U9" s="145">
        <v>9</v>
      </c>
      <c r="AO9" s="270">
        <v>0</v>
      </c>
      <c r="AP9" s="270">
        <v>0</v>
      </c>
      <c r="AQ9" s="270">
        <v>0</v>
      </c>
      <c r="AR9" s="270">
        <v>0</v>
      </c>
      <c r="AS9" s="270">
        <v>0</v>
      </c>
      <c r="AT9" s="270">
        <v>0</v>
      </c>
      <c r="AU9" s="270">
        <v>0</v>
      </c>
      <c r="AV9" s="270">
        <v>0</v>
      </c>
      <c r="AW9" s="270">
        <v>0</v>
      </c>
      <c r="AX9" s="270">
        <v>0</v>
      </c>
      <c r="AY9" s="270">
        <v>0</v>
      </c>
      <c r="AZ9" s="270">
        <v>0</v>
      </c>
      <c r="BA9" s="270">
        <v>0</v>
      </c>
      <c r="BB9" s="270">
        <v>0</v>
      </c>
      <c r="BC9" s="270">
        <v>0</v>
      </c>
      <c r="BD9" s="270">
        <v>0</v>
      </c>
      <c r="BE9" s="270">
        <v>0</v>
      </c>
      <c r="BF9" s="270">
        <v>0</v>
      </c>
      <c r="BY9" s="270">
        <v>0</v>
      </c>
      <c r="BZ9" s="270">
        <v>0</v>
      </c>
      <c r="CA9" s="270">
        <v>0</v>
      </c>
      <c r="CB9" s="270">
        <v>0</v>
      </c>
      <c r="CC9" s="270">
        <v>0</v>
      </c>
      <c r="CD9" s="270">
        <v>0</v>
      </c>
      <c r="CE9" s="270">
        <v>0</v>
      </c>
      <c r="CF9" s="145">
        <v>0</v>
      </c>
      <c r="CG9" s="145">
        <v>0</v>
      </c>
      <c r="CH9" s="145">
        <v>0</v>
      </c>
      <c r="CI9" s="145">
        <v>0</v>
      </c>
      <c r="CJ9" s="145">
        <v>0</v>
      </c>
      <c r="CK9" s="145">
        <v>0</v>
      </c>
      <c r="CL9" s="145">
        <v>0</v>
      </c>
      <c r="CM9" s="145">
        <v>0</v>
      </c>
      <c r="CN9" s="145">
        <v>0</v>
      </c>
      <c r="CO9" s="145">
        <v>0</v>
      </c>
      <c r="CP9" s="145">
        <v>0</v>
      </c>
      <c r="CQ9" s="270">
        <v>0</v>
      </c>
      <c r="CR9" s="270">
        <v>0</v>
      </c>
      <c r="CS9" s="270">
        <v>0</v>
      </c>
      <c r="CT9" s="270">
        <v>0</v>
      </c>
      <c r="CU9" s="270">
        <v>0</v>
      </c>
      <c r="CV9" s="270">
        <v>0</v>
      </c>
      <c r="CW9" s="270">
        <v>0</v>
      </c>
      <c r="CX9" s="270">
        <v>0</v>
      </c>
      <c r="CY9" s="270">
        <v>0</v>
      </c>
      <c r="CZ9" s="270">
        <v>0</v>
      </c>
      <c r="DA9" s="270">
        <v>0</v>
      </c>
      <c r="DB9" s="270">
        <v>0</v>
      </c>
      <c r="DC9" s="270">
        <v>0</v>
      </c>
      <c r="DD9" s="270">
        <v>0</v>
      </c>
      <c r="DE9" s="270">
        <v>0</v>
      </c>
      <c r="DF9" s="270">
        <v>0</v>
      </c>
      <c r="DG9" s="270">
        <v>0</v>
      </c>
      <c r="DH9" s="270">
        <v>0</v>
      </c>
      <c r="DI9" s="270">
        <v>0</v>
      </c>
      <c r="DJ9" s="270">
        <v>0</v>
      </c>
      <c r="DK9" s="270">
        <v>0</v>
      </c>
      <c r="DL9" s="270">
        <v>0</v>
      </c>
      <c r="DM9" s="270">
        <v>0</v>
      </c>
      <c r="DN9" s="270">
        <v>0</v>
      </c>
      <c r="DO9" s="270">
        <v>0</v>
      </c>
      <c r="DP9" s="270">
        <v>0</v>
      </c>
      <c r="DQ9" s="270">
        <v>0</v>
      </c>
      <c r="DR9" s="270">
        <v>0</v>
      </c>
      <c r="DS9" s="270">
        <v>0</v>
      </c>
      <c r="DT9" s="270">
        <v>0</v>
      </c>
      <c r="DU9" s="270">
        <v>0</v>
      </c>
      <c r="DV9" s="270">
        <v>0</v>
      </c>
      <c r="DW9" s="270">
        <v>0</v>
      </c>
      <c r="DX9" s="270">
        <v>0</v>
      </c>
      <c r="DY9" s="270">
        <v>0</v>
      </c>
      <c r="DZ9" s="270">
        <v>0</v>
      </c>
      <c r="EA9" s="270">
        <v>0</v>
      </c>
      <c r="EB9" s="270">
        <v>0</v>
      </c>
      <c r="EC9" s="270">
        <v>0</v>
      </c>
      <c r="ED9" s="270">
        <v>0</v>
      </c>
      <c r="EE9" s="270">
        <v>0</v>
      </c>
      <c r="EF9" s="270">
        <v>0</v>
      </c>
      <c r="EG9" s="270">
        <v>0</v>
      </c>
      <c r="EH9" s="270">
        <v>0</v>
      </c>
    </row>
    <row r="10" spans="1:138" ht="11.25">
      <c r="A10" s="150">
        <v>3</v>
      </c>
      <c r="B10" s="66" t="s">
        <v>414</v>
      </c>
      <c r="C10" s="149" t="s">
        <v>386</v>
      </c>
      <c r="D10" s="148" t="s">
        <v>380</v>
      </c>
      <c r="E10" s="148" t="s">
        <v>396</v>
      </c>
      <c r="F10" s="148" t="s">
        <v>389</v>
      </c>
      <c r="G10" s="13">
        <v>30</v>
      </c>
      <c r="H10" s="13">
        <v>0</v>
      </c>
      <c r="I10" s="13">
        <v>10</v>
      </c>
      <c r="J10" s="13">
        <v>10</v>
      </c>
      <c r="K10" s="13">
        <v>0</v>
      </c>
      <c r="L10" s="145">
        <v>20</v>
      </c>
      <c r="M10" s="145">
        <v>40</v>
      </c>
      <c r="N10" s="13">
        <v>0</v>
      </c>
      <c r="O10" s="13">
        <v>30</v>
      </c>
      <c r="P10" s="13">
        <v>0</v>
      </c>
      <c r="Q10" s="13">
        <v>5</v>
      </c>
      <c r="R10" s="13">
        <v>7</v>
      </c>
      <c r="S10" s="13">
        <v>0</v>
      </c>
      <c r="T10" s="145">
        <v>12</v>
      </c>
      <c r="U10" s="145">
        <v>37</v>
      </c>
      <c r="AO10" s="270">
        <v>0</v>
      </c>
      <c r="AP10" s="270">
        <v>0</v>
      </c>
      <c r="AQ10" s="270">
        <v>0</v>
      </c>
      <c r="AR10" s="270">
        <v>0</v>
      </c>
      <c r="AS10" s="270">
        <v>15</v>
      </c>
      <c r="AT10" s="270">
        <v>0</v>
      </c>
      <c r="AU10" s="270">
        <v>0</v>
      </c>
      <c r="AV10" s="270">
        <v>0</v>
      </c>
      <c r="AW10" s="270">
        <v>0</v>
      </c>
      <c r="AX10" s="270">
        <v>0</v>
      </c>
      <c r="AY10" s="270">
        <v>0</v>
      </c>
      <c r="AZ10" s="270">
        <v>0</v>
      </c>
      <c r="BA10" s="270">
        <v>0</v>
      </c>
      <c r="BB10" s="270">
        <v>0</v>
      </c>
      <c r="BC10" s="270">
        <v>0</v>
      </c>
      <c r="BD10" s="270">
        <v>0</v>
      </c>
      <c r="BE10" s="270">
        <v>0</v>
      </c>
      <c r="BF10" s="270">
        <v>0</v>
      </c>
      <c r="BY10" s="270">
        <v>0</v>
      </c>
      <c r="BZ10" s="270">
        <v>0</v>
      </c>
      <c r="CA10" s="270">
        <v>0</v>
      </c>
      <c r="CB10" s="270">
        <v>0</v>
      </c>
      <c r="CC10" s="270">
        <v>0</v>
      </c>
      <c r="CD10" s="270">
        <v>0</v>
      </c>
      <c r="CE10" s="270">
        <v>15</v>
      </c>
      <c r="CF10" s="145">
        <v>0</v>
      </c>
      <c r="CG10" s="145">
        <v>0</v>
      </c>
      <c r="CH10" s="145">
        <v>0</v>
      </c>
      <c r="CI10" s="145">
        <v>0</v>
      </c>
      <c r="CJ10" s="145">
        <v>0</v>
      </c>
      <c r="CK10" s="145">
        <v>0</v>
      </c>
      <c r="CL10" s="145">
        <v>0</v>
      </c>
      <c r="CM10" s="145">
        <v>0</v>
      </c>
      <c r="CN10" s="145">
        <v>0</v>
      </c>
      <c r="CO10" s="145">
        <v>0</v>
      </c>
      <c r="CP10" s="145">
        <v>0</v>
      </c>
      <c r="CQ10" s="270">
        <v>0</v>
      </c>
      <c r="CR10" s="270">
        <v>0</v>
      </c>
      <c r="CS10" s="270">
        <v>0</v>
      </c>
      <c r="CT10" s="270">
        <v>0</v>
      </c>
      <c r="CU10" s="270">
        <v>0</v>
      </c>
      <c r="CV10" s="270">
        <v>0</v>
      </c>
      <c r="CW10" s="270">
        <v>0</v>
      </c>
      <c r="CX10" s="270">
        <v>0</v>
      </c>
      <c r="CY10" s="270">
        <v>0</v>
      </c>
      <c r="CZ10" s="270">
        <v>0</v>
      </c>
      <c r="DA10" s="270">
        <v>0</v>
      </c>
      <c r="DB10" s="270">
        <v>0</v>
      </c>
      <c r="DC10" s="270">
        <v>0</v>
      </c>
      <c r="DD10" s="270">
        <v>0</v>
      </c>
      <c r="DE10" s="270">
        <v>0</v>
      </c>
      <c r="DF10" s="270">
        <v>0</v>
      </c>
      <c r="DG10" s="270">
        <v>0</v>
      </c>
      <c r="DH10" s="270">
        <v>0</v>
      </c>
      <c r="DI10" s="270">
        <v>0</v>
      </c>
      <c r="DJ10" s="270">
        <v>0</v>
      </c>
      <c r="DK10" s="270">
        <v>0</v>
      </c>
      <c r="DL10" s="270">
        <v>0</v>
      </c>
      <c r="DM10" s="270">
        <v>0</v>
      </c>
      <c r="DN10" s="270">
        <v>0</v>
      </c>
      <c r="DO10" s="270">
        <v>0</v>
      </c>
      <c r="DP10" s="270">
        <v>0</v>
      </c>
      <c r="DQ10" s="270">
        <v>0</v>
      </c>
      <c r="DR10" s="270">
        <v>0</v>
      </c>
      <c r="DS10" s="270">
        <v>0</v>
      </c>
      <c r="DT10" s="270">
        <v>0</v>
      </c>
      <c r="DU10" s="270">
        <v>0</v>
      </c>
      <c r="DV10" s="270">
        <v>0</v>
      </c>
      <c r="DW10" s="270">
        <v>0</v>
      </c>
      <c r="DX10" s="270">
        <v>0</v>
      </c>
      <c r="DY10" s="270">
        <v>0</v>
      </c>
      <c r="DZ10" s="270">
        <v>0</v>
      </c>
      <c r="EA10" s="270">
        <v>0</v>
      </c>
      <c r="EB10" s="270">
        <v>0</v>
      </c>
      <c r="EC10" s="270">
        <v>0</v>
      </c>
      <c r="ED10" s="270">
        <v>0</v>
      </c>
      <c r="EE10" s="270">
        <v>0</v>
      </c>
      <c r="EF10" s="270">
        <v>0</v>
      </c>
      <c r="EG10" s="270">
        <v>0</v>
      </c>
      <c r="EH10" s="270">
        <v>0</v>
      </c>
    </row>
    <row r="11" spans="1:138" ht="11.25">
      <c r="A11" s="150">
        <v>4</v>
      </c>
      <c r="B11" s="66" t="s">
        <v>415</v>
      </c>
      <c r="C11" s="149" t="s">
        <v>386</v>
      </c>
      <c r="D11" s="148" t="s">
        <v>380</v>
      </c>
      <c r="E11" s="148" t="s">
        <v>396</v>
      </c>
      <c r="F11" s="148" t="s">
        <v>387</v>
      </c>
      <c r="G11" s="13">
        <v>10</v>
      </c>
      <c r="H11" s="13">
        <v>0</v>
      </c>
      <c r="I11" s="13">
        <v>2</v>
      </c>
      <c r="J11" s="13">
        <v>5</v>
      </c>
      <c r="K11" s="13">
        <v>0</v>
      </c>
      <c r="L11" s="145">
        <v>7</v>
      </c>
      <c r="M11" s="145">
        <v>15</v>
      </c>
      <c r="N11" s="13">
        <v>0</v>
      </c>
      <c r="O11" s="13">
        <v>10</v>
      </c>
      <c r="P11" s="13">
        <v>0</v>
      </c>
      <c r="Q11" s="13">
        <v>0</v>
      </c>
      <c r="R11" s="13">
        <v>0</v>
      </c>
      <c r="S11" s="13">
        <v>0</v>
      </c>
      <c r="T11" s="145">
        <v>0</v>
      </c>
      <c r="U11" s="145">
        <v>10</v>
      </c>
      <c r="AO11" s="270">
        <v>0</v>
      </c>
      <c r="AP11" s="270">
        <v>0</v>
      </c>
      <c r="AQ11" s="270">
        <v>0</v>
      </c>
      <c r="AR11" s="270">
        <v>0</v>
      </c>
      <c r="AS11" s="270">
        <v>0</v>
      </c>
      <c r="AT11" s="270">
        <v>0</v>
      </c>
      <c r="AU11" s="270">
        <v>0</v>
      </c>
      <c r="AV11" s="270">
        <v>0</v>
      </c>
      <c r="AW11" s="270">
        <v>0</v>
      </c>
      <c r="AX11" s="270">
        <v>0</v>
      </c>
      <c r="AY11" s="270">
        <v>0</v>
      </c>
      <c r="AZ11" s="270">
        <v>0</v>
      </c>
      <c r="BA11" s="270">
        <v>0</v>
      </c>
      <c r="BB11" s="270">
        <v>0</v>
      </c>
      <c r="BC11" s="270">
        <v>0</v>
      </c>
      <c r="BD11" s="270">
        <v>0</v>
      </c>
      <c r="BE11" s="270">
        <v>0</v>
      </c>
      <c r="BF11" s="270">
        <v>0</v>
      </c>
      <c r="BY11" s="270">
        <v>0</v>
      </c>
      <c r="BZ11" s="270">
        <v>0</v>
      </c>
      <c r="CA11" s="270">
        <v>0</v>
      </c>
      <c r="CB11" s="270">
        <v>0</v>
      </c>
      <c r="CC11" s="270">
        <v>0</v>
      </c>
      <c r="CD11" s="270">
        <v>0</v>
      </c>
      <c r="CE11" s="270">
        <v>0</v>
      </c>
      <c r="CF11" s="145">
        <v>0</v>
      </c>
      <c r="CG11" s="145">
        <v>0</v>
      </c>
      <c r="CH11" s="145">
        <v>0</v>
      </c>
      <c r="CI11" s="145">
        <v>0</v>
      </c>
      <c r="CJ11" s="145">
        <v>0</v>
      </c>
      <c r="CK11" s="145">
        <v>0</v>
      </c>
      <c r="CL11" s="145">
        <v>0</v>
      </c>
      <c r="CM11" s="145">
        <v>0</v>
      </c>
      <c r="CN11" s="145">
        <v>0</v>
      </c>
      <c r="CO11" s="145">
        <v>0</v>
      </c>
      <c r="CP11" s="145">
        <v>0</v>
      </c>
      <c r="CQ11" s="270">
        <v>0</v>
      </c>
      <c r="CR11" s="270">
        <v>0</v>
      </c>
      <c r="CS11" s="270">
        <v>0</v>
      </c>
      <c r="CT11" s="270">
        <v>0</v>
      </c>
      <c r="CU11" s="270">
        <v>0</v>
      </c>
      <c r="CV11" s="270">
        <v>0</v>
      </c>
      <c r="CW11" s="270">
        <v>0</v>
      </c>
      <c r="CX11" s="270">
        <v>0</v>
      </c>
      <c r="CY11" s="270">
        <v>0</v>
      </c>
      <c r="CZ11" s="270">
        <v>0</v>
      </c>
      <c r="DA11" s="270">
        <v>0</v>
      </c>
      <c r="DB11" s="270">
        <v>0</v>
      </c>
      <c r="DC11" s="270">
        <v>0</v>
      </c>
      <c r="DD11" s="270">
        <v>0</v>
      </c>
      <c r="DE11" s="270">
        <v>0</v>
      </c>
      <c r="DF11" s="270">
        <v>0</v>
      </c>
      <c r="DG11" s="270">
        <v>0</v>
      </c>
      <c r="DH11" s="270">
        <v>0</v>
      </c>
      <c r="DI11" s="270">
        <v>0</v>
      </c>
      <c r="DJ11" s="270">
        <v>0</v>
      </c>
      <c r="DK11" s="270">
        <v>0</v>
      </c>
      <c r="DL11" s="270">
        <v>0</v>
      </c>
      <c r="DM11" s="270">
        <v>0</v>
      </c>
      <c r="DN11" s="270">
        <v>0</v>
      </c>
      <c r="DO11" s="270">
        <v>0</v>
      </c>
      <c r="DP11" s="270">
        <v>0</v>
      </c>
      <c r="DQ11" s="270">
        <v>0</v>
      </c>
      <c r="DR11" s="270">
        <v>0</v>
      </c>
      <c r="DS11" s="270">
        <v>0</v>
      </c>
      <c r="DT11" s="270">
        <v>0</v>
      </c>
      <c r="DU11" s="270">
        <v>0</v>
      </c>
      <c r="DV11" s="270">
        <v>0</v>
      </c>
      <c r="DW11" s="270">
        <v>0</v>
      </c>
      <c r="DX11" s="270">
        <v>0</v>
      </c>
      <c r="DY11" s="270">
        <v>0</v>
      </c>
      <c r="DZ11" s="270">
        <v>0</v>
      </c>
      <c r="EA11" s="270">
        <v>0</v>
      </c>
      <c r="EB11" s="270">
        <v>0</v>
      </c>
      <c r="EC11" s="270">
        <v>0</v>
      </c>
      <c r="ED11" s="270">
        <v>0</v>
      </c>
      <c r="EE11" s="270">
        <v>0</v>
      </c>
      <c r="EF11" s="270">
        <v>0</v>
      </c>
      <c r="EG11" s="270">
        <v>0</v>
      </c>
      <c r="EH11" s="270">
        <v>0</v>
      </c>
    </row>
    <row r="12" spans="1:138" ht="11.25">
      <c r="A12" s="150">
        <v>5</v>
      </c>
      <c r="B12" s="66" t="s">
        <v>416</v>
      </c>
      <c r="C12" s="149" t="s">
        <v>386</v>
      </c>
      <c r="D12" s="148" t="s">
        <v>380</v>
      </c>
      <c r="E12" s="148" t="s">
        <v>396</v>
      </c>
      <c r="F12" s="148" t="s">
        <v>388</v>
      </c>
      <c r="G12" s="13">
        <v>318</v>
      </c>
      <c r="H12" s="13">
        <v>50</v>
      </c>
      <c r="I12" s="13">
        <v>50</v>
      </c>
      <c r="J12" s="13">
        <v>700</v>
      </c>
      <c r="K12" s="13">
        <v>0</v>
      </c>
      <c r="L12" s="145">
        <v>750</v>
      </c>
      <c r="M12" s="145">
        <v>968</v>
      </c>
      <c r="N12" s="13">
        <v>0</v>
      </c>
      <c r="O12" s="13">
        <v>318</v>
      </c>
      <c r="P12" s="13">
        <v>0</v>
      </c>
      <c r="Q12" s="13">
        <v>0</v>
      </c>
      <c r="R12" s="13">
        <v>47</v>
      </c>
      <c r="S12" s="13">
        <v>0</v>
      </c>
      <c r="T12" s="145">
        <v>47</v>
      </c>
      <c r="U12" s="145">
        <v>365</v>
      </c>
      <c r="AO12" s="270">
        <v>0</v>
      </c>
      <c r="AP12" s="270">
        <v>0</v>
      </c>
      <c r="AQ12" s="270">
        <v>0</v>
      </c>
      <c r="AR12" s="270">
        <v>0</v>
      </c>
      <c r="AS12" s="270">
        <v>0</v>
      </c>
      <c r="AT12" s="270">
        <v>0</v>
      </c>
      <c r="AU12" s="270">
        <v>0</v>
      </c>
      <c r="AV12" s="270">
        <v>0</v>
      </c>
      <c r="AW12" s="270">
        <v>0</v>
      </c>
      <c r="AX12" s="270">
        <v>0</v>
      </c>
      <c r="AY12" s="270">
        <v>0</v>
      </c>
      <c r="AZ12" s="270">
        <v>0</v>
      </c>
      <c r="BA12" s="270">
        <v>0</v>
      </c>
      <c r="BB12" s="270">
        <v>0</v>
      </c>
      <c r="BC12" s="270">
        <v>0</v>
      </c>
      <c r="BD12" s="270">
        <v>0</v>
      </c>
      <c r="BE12" s="270">
        <v>0</v>
      </c>
      <c r="BF12" s="270">
        <v>0</v>
      </c>
      <c r="BY12" s="270">
        <v>0</v>
      </c>
      <c r="BZ12" s="270">
        <v>0</v>
      </c>
      <c r="CA12" s="270">
        <v>0</v>
      </c>
      <c r="CB12" s="270">
        <v>0</v>
      </c>
      <c r="CC12" s="270">
        <v>0</v>
      </c>
      <c r="CD12" s="270">
        <v>0</v>
      </c>
      <c r="CE12" s="270">
        <v>0</v>
      </c>
      <c r="CF12" s="145">
        <v>0</v>
      </c>
      <c r="CG12" s="145">
        <v>0</v>
      </c>
      <c r="CH12" s="145">
        <v>0</v>
      </c>
      <c r="CI12" s="145">
        <v>0</v>
      </c>
      <c r="CJ12" s="145">
        <v>0</v>
      </c>
      <c r="CK12" s="145">
        <v>0</v>
      </c>
      <c r="CL12" s="145">
        <v>0</v>
      </c>
      <c r="CM12" s="145">
        <v>0</v>
      </c>
      <c r="CN12" s="145">
        <v>0</v>
      </c>
      <c r="CO12" s="145">
        <v>0</v>
      </c>
      <c r="CP12" s="145">
        <v>0</v>
      </c>
      <c r="CQ12" s="270">
        <v>0</v>
      </c>
      <c r="CR12" s="270">
        <v>0</v>
      </c>
      <c r="CS12" s="270">
        <v>0</v>
      </c>
      <c r="CT12" s="270">
        <v>0</v>
      </c>
      <c r="CU12" s="270">
        <v>0</v>
      </c>
      <c r="CV12" s="270">
        <v>0</v>
      </c>
      <c r="CW12" s="270">
        <v>0</v>
      </c>
      <c r="CX12" s="270">
        <v>0</v>
      </c>
      <c r="CY12" s="270">
        <v>0</v>
      </c>
      <c r="CZ12" s="270">
        <v>0</v>
      </c>
      <c r="DA12" s="270">
        <v>0</v>
      </c>
      <c r="DB12" s="270">
        <v>0</v>
      </c>
      <c r="DC12" s="270">
        <v>0</v>
      </c>
      <c r="DD12" s="270">
        <v>0</v>
      </c>
      <c r="DE12" s="270">
        <v>0</v>
      </c>
      <c r="DF12" s="270">
        <v>0</v>
      </c>
      <c r="DG12" s="270">
        <v>0</v>
      </c>
      <c r="DH12" s="270">
        <v>0</v>
      </c>
      <c r="DI12" s="270">
        <v>0</v>
      </c>
      <c r="DJ12" s="270">
        <v>0</v>
      </c>
      <c r="DK12" s="270">
        <v>0</v>
      </c>
      <c r="DL12" s="270">
        <v>0</v>
      </c>
      <c r="DM12" s="270">
        <v>0</v>
      </c>
      <c r="DN12" s="270">
        <v>0</v>
      </c>
      <c r="DO12" s="270">
        <v>0</v>
      </c>
      <c r="DP12" s="270">
        <v>0</v>
      </c>
      <c r="DQ12" s="270">
        <v>0</v>
      </c>
      <c r="DR12" s="270">
        <v>0</v>
      </c>
      <c r="DS12" s="270">
        <v>0</v>
      </c>
      <c r="DT12" s="270">
        <v>0</v>
      </c>
      <c r="DU12" s="270">
        <v>0</v>
      </c>
      <c r="DV12" s="270">
        <v>0</v>
      </c>
      <c r="DW12" s="270">
        <v>0</v>
      </c>
      <c r="DX12" s="270">
        <v>0</v>
      </c>
      <c r="DY12" s="270">
        <v>0</v>
      </c>
      <c r="DZ12" s="270">
        <v>0</v>
      </c>
      <c r="EA12" s="270">
        <v>0</v>
      </c>
      <c r="EB12" s="270">
        <v>0</v>
      </c>
      <c r="EC12" s="270">
        <v>0</v>
      </c>
      <c r="ED12" s="270">
        <v>0</v>
      </c>
      <c r="EE12" s="270">
        <v>0</v>
      </c>
      <c r="EF12" s="270">
        <v>0</v>
      </c>
      <c r="EG12" s="270">
        <v>0</v>
      </c>
      <c r="EH12" s="270">
        <v>0</v>
      </c>
    </row>
    <row r="13" spans="1:138" ht="11.25">
      <c r="A13" s="150">
        <v>6</v>
      </c>
      <c r="B13" s="66" t="s">
        <v>417</v>
      </c>
      <c r="C13" s="149" t="s">
        <v>386</v>
      </c>
      <c r="D13" s="148" t="s">
        <v>380</v>
      </c>
      <c r="E13" s="148" t="s">
        <v>396</v>
      </c>
      <c r="F13" s="148" t="s">
        <v>388</v>
      </c>
      <c r="G13" s="13">
        <v>1465</v>
      </c>
      <c r="H13" s="13">
        <v>100</v>
      </c>
      <c r="I13" s="13">
        <v>400</v>
      </c>
      <c r="J13" s="13">
        <v>1000</v>
      </c>
      <c r="K13" s="13">
        <v>200</v>
      </c>
      <c r="L13" s="145">
        <v>1400</v>
      </c>
      <c r="M13" s="145">
        <v>2565</v>
      </c>
      <c r="N13" s="13">
        <v>0</v>
      </c>
      <c r="O13" s="13">
        <v>1465</v>
      </c>
      <c r="P13" s="13">
        <v>0</v>
      </c>
      <c r="Q13" s="13">
        <v>0</v>
      </c>
      <c r="R13" s="13">
        <v>770</v>
      </c>
      <c r="S13" s="13">
        <v>0</v>
      </c>
      <c r="T13" s="145">
        <v>770</v>
      </c>
      <c r="U13" s="145">
        <v>2235</v>
      </c>
      <c r="AO13" s="270">
        <v>0</v>
      </c>
      <c r="AP13" s="270">
        <v>0</v>
      </c>
      <c r="AQ13" s="270">
        <v>0</v>
      </c>
      <c r="AR13" s="270">
        <v>0</v>
      </c>
      <c r="AS13" s="270">
        <v>0</v>
      </c>
      <c r="AT13" s="270">
        <v>0</v>
      </c>
      <c r="AU13" s="270">
        <v>0</v>
      </c>
      <c r="AV13" s="270">
        <v>0</v>
      </c>
      <c r="AW13" s="270">
        <v>0</v>
      </c>
      <c r="AX13" s="270">
        <v>0</v>
      </c>
      <c r="AY13" s="270">
        <v>0</v>
      </c>
      <c r="AZ13" s="270">
        <v>9</v>
      </c>
      <c r="BA13" s="270">
        <v>0</v>
      </c>
      <c r="BB13" s="270">
        <v>0</v>
      </c>
      <c r="BC13" s="270">
        <v>0</v>
      </c>
      <c r="BD13" s="270">
        <v>0</v>
      </c>
      <c r="BE13" s="270">
        <v>0</v>
      </c>
      <c r="BF13" s="270">
        <v>0</v>
      </c>
      <c r="BY13" s="270">
        <v>0</v>
      </c>
      <c r="BZ13" s="270">
        <v>0</v>
      </c>
      <c r="CA13" s="270">
        <v>0</v>
      </c>
      <c r="CB13" s="270">
        <v>0</v>
      </c>
      <c r="CC13" s="270">
        <v>0</v>
      </c>
      <c r="CD13" s="270">
        <v>0</v>
      </c>
      <c r="CE13" s="270">
        <v>0</v>
      </c>
      <c r="CF13" s="145">
        <v>0</v>
      </c>
      <c r="CG13" s="145">
        <v>0</v>
      </c>
      <c r="CH13" s="145">
        <v>0</v>
      </c>
      <c r="CI13" s="145">
        <v>0</v>
      </c>
      <c r="CJ13" s="145">
        <v>2</v>
      </c>
      <c r="CK13" s="145">
        <v>0</v>
      </c>
      <c r="CL13" s="145">
        <v>0</v>
      </c>
      <c r="CM13" s="145">
        <v>0</v>
      </c>
      <c r="CN13" s="145">
        <v>0</v>
      </c>
      <c r="CO13" s="145">
        <v>0</v>
      </c>
      <c r="CP13" s="145">
        <v>7</v>
      </c>
      <c r="CQ13" s="270">
        <v>0</v>
      </c>
      <c r="CR13" s="270">
        <v>0</v>
      </c>
      <c r="CS13" s="270">
        <v>0</v>
      </c>
      <c r="CT13" s="270">
        <v>0</v>
      </c>
      <c r="CU13" s="270">
        <v>0</v>
      </c>
      <c r="CV13" s="270">
        <v>0</v>
      </c>
      <c r="CW13" s="270">
        <v>0</v>
      </c>
      <c r="CX13" s="270">
        <v>0</v>
      </c>
      <c r="CY13" s="270">
        <v>0</v>
      </c>
      <c r="CZ13" s="270">
        <v>0</v>
      </c>
      <c r="DA13" s="270">
        <v>0</v>
      </c>
      <c r="DB13" s="270">
        <v>0</v>
      </c>
      <c r="DC13" s="270">
        <v>0</v>
      </c>
      <c r="DD13" s="270">
        <v>0</v>
      </c>
      <c r="DE13" s="270">
        <v>0</v>
      </c>
      <c r="DF13" s="270">
        <v>0</v>
      </c>
      <c r="DG13" s="270">
        <v>0</v>
      </c>
      <c r="DH13" s="270">
        <v>0</v>
      </c>
      <c r="DI13" s="270">
        <v>0</v>
      </c>
      <c r="DJ13" s="270">
        <v>0</v>
      </c>
      <c r="DK13" s="270">
        <v>0</v>
      </c>
      <c r="DL13" s="270">
        <v>0</v>
      </c>
      <c r="DM13" s="270">
        <v>0</v>
      </c>
      <c r="DN13" s="270">
        <v>0</v>
      </c>
      <c r="DO13" s="270">
        <v>0</v>
      </c>
      <c r="DP13" s="270">
        <v>0</v>
      </c>
      <c r="DQ13" s="270">
        <v>0</v>
      </c>
      <c r="DR13" s="270">
        <v>0</v>
      </c>
      <c r="DS13" s="270">
        <v>0</v>
      </c>
      <c r="DT13" s="270">
        <v>0</v>
      </c>
      <c r="DU13" s="270">
        <v>0</v>
      </c>
      <c r="DV13" s="270">
        <v>0</v>
      </c>
      <c r="DW13" s="270">
        <v>0</v>
      </c>
      <c r="DX13" s="270">
        <v>0</v>
      </c>
      <c r="DY13" s="270">
        <v>0</v>
      </c>
      <c r="DZ13" s="270">
        <v>0</v>
      </c>
      <c r="EA13" s="270">
        <v>0</v>
      </c>
      <c r="EB13" s="270">
        <v>0</v>
      </c>
      <c r="EC13" s="270">
        <v>0</v>
      </c>
      <c r="ED13" s="270">
        <v>0</v>
      </c>
      <c r="EE13" s="270">
        <v>0</v>
      </c>
      <c r="EF13" s="270">
        <v>0</v>
      </c>
      <c r="EG13" s="270">
        <v>0</v>
      </c>
      <c r="EH13" s="270">
        <v>0</v>
      </c>
    </row>
    <row r="14" spans="1:138" ht="11.25">
      <c r="A14" s="150">
        <v>7</v>
      </c>
      <c r="B14" s="66" t="s">
        <v>418</v>
      </c>
      <c r="C14" s="149" t="s">
        <v>386</v>
      </c>
      <c r="D14" s="148" t="s">
        <v>380</v>
      </c>
      <c r="E14" s="148" t="s">
        <v>396</v>
      </c>
      <c r="F14" s="148" t="s">
        <v>388</v>
      </c>
      <c r="G14" s="13">
        <v>135</v>
      </c>
      <c r="H14" s="13">
        <v>0</v>
      </c>
      <c r="I14" s="13">
        <v>0</v>
      </c>
      <c r="J14" s="13">
        <v>50</v>
      </c>
      <c r="K14" s="13">
        <v>0</v>
      </c>
      <c r="L14" s="145">
        <v>50</v>
      </c>
      <c r="M14" s="145">
        <v>185</v>
      </c>
      <c r="N14" s="13">
        <v>0</v>
      </c>
      <c r="O14" s="13">
        <v>150</v>
      </c>
      <c r="P14" s="13">
        <v>0</v>
      </c>
      <c r="Q14" s="13">
        <v>0</v>
      </c>
      <c r="R14" s="13">
        <v>0</v>
      </c>
      <c r="S14" s="13">
        <v>0</v>
      </c>
      <c r="T14" s="145">
        <v>0</v>
      </c>
      <c r="U14" s="145">
        <v>150</v>
      </c>
      <c r="AO14" s="270">
        <v>0</v>
      </c>
      <c r="AP14" s="270">
        <v>0</v>
      </c>
      <c r="AQ14" s="270">
        <v>0</v>
      </c>
      <c r="AR14" s="270">
        <v>0</v>
      </c>
      <c r="AS14" s="270">
        <v>0</v>
      </c>
      <c r="AT14" s="270">
        <v>0</v>
      </c>
      <c r="AU14" s="270">
        <v>0</v>
      </c>
      <c r="AV14" s="270">
        <v>0</v>
      </c>
      <c r="AW14" s="270">
        <v>0</v>
      </c>
      <c r="AX14" s="270">
        <v>0</v>
      </c>
      <c r="AY14" s="270">
        <v>0</v>
      </c>
      <c r="AZ14" s="270">
        <v>0</v>
      </c>
      <c r="BA14" s="270">
        <v>0</v>
      </c>
      <c r="BB14" s="270">
        <v>0</v>
      </c>
      <c r="BC14" s="270">
        <v>0</v>
      </c>
      <c r="BD14" s="270">
        <v>0</v>
      </c>
      <c r="BE14" s="270">
        <v>0</v>
      </c>
      <c r="BF14" s="270">
        <v>0</v>
      </c>
      <c r="BY14" s="270">
        <v>0</v>
      </c>
      <c r="BZ14" s="270">
        <v>0</v>
      </c>
      <c r="CA14" s="270">
        <v>0</v>
      </c>
      <c r="CB14" s="270">
        <v>0</v>
      </c>
      <c r="CC14" s="270">
        <v>0</v>
      </c>
      <c r="CD14" s="270">
        <v>0</v>
      </c>
      <c r="CE14" s="270">
        <v>0</v>
      </c>
      <c r="CF14" s="145">
        <v>0</v>
      </c>
      <c r="CG14" s="145">
        <v>0</v>
      </c>
      <c r="CH14" s="145">
        <v>0</v>
      </c>
      <c r="CI14" s="145">
        <v>0</v>
      </c>
      <c r="CJ14" s="145">
        <v>0</v>
      </c>
      <c r="CK14" s="145">
        <v>0</v>
      </c>
      <c r="CL14" s="145">
        <v>0</v>
      </c>
      <c r="CM14" s="145">
        <v>0</v>
      </c>
      <c r="CN14" s="145">
        <v>0</v>
      </c>
      <c r="CO14" s="145">
        <v>0</v>
      </c>
      <c r="CP14" s="145">
        <v>0</v>
      </c>
      <c r="CQ14" s="270">
        <v>0</v>
      </c>
      <c r="CR14" s="270">
        <v>0</v>
      </c>
      <c r="CS14" s="270">
        <v>0</v>
      </c>
      <c r="CT14" s="270">
        <v>0</v>
      </c>
      <c r="CU14" s="270">
        <v>0</v>
      </c>
      <c r="CV14" s="270">
        <v>0</v>
      </c>
      <c r="CW14" s="270">
        <v>0</v>
      </c>
      <c r="CX14" s="270">
        <v>0</v>
      </c>
      <c r="CY14" s="270">
        <v>0</v>
      </c>
      <c r="CZ14" s="270">
        <v>0</v>
      </c>
      <c r="DA14" s="270">
        <v>0</v>
      </c>
      <c r="DB14" s="270">
        <v>0</v>
      </c>
      <c r="DC14" s="270">
        <v>0</v>
      </c>
      <c r="DD14" s="270">
        <v>0</v>
      </c>
      <c r="DE14" s="270">
        <v>0</v>
      </c>
      <c r="DF14" s="270">
        <v>0</v>
      </c>
      <c r="DG14" s="270">
        <v>0</v>
      </c>
      <c r="DH14" s="270">
        <v>0</v>
      </c>
      <c r="DI14" s="270">
        <v>0</v>
      </c>
      <c r="DJ14" s="270">
        <v>0</v>
      </c>
      <c r="DK14" s="270">
        <v>0</v>
      </c>
      <c r="DL14" s="270">
        <v>0</v>
      </c>
      <c r="DM14" s="270">
        <v>0</v>
      </c>
      <c r="DN14" s="270">
        <v>0</v>
      </c>
      <c r="DO14" s="270">
        <v>0</v>
      </c>
      <c r="DP14" s="270">
        <v>0</v>
      </c>
      <c r="DQ14" s="270">
        <v>0</v>
      </c>
      <c r="DR14" s="270">
        <v>0</v>
      </c>
      <c r="DS14" s="270">
        <v>0</v>
      </c>
      <c r="DT14" s="270">
        <v>0</v>
      </c>
      <c r="DU14" s="270">
        <v>0</v>
      </c>
      <c r="DV14" s="270">
        <v>0</v>
      </c>
      <c r="DW14" s="270">
        <v>0</v>
      </c>
      <c r="DX14" s="270">
        <v>0</v>
      </c>
      <c r="DY14" s="270">
        <v>0</v>
      </c>
      <c r="DZ14" s="270">
        <v>0</v>
      </c>
      <c r="EA14" s="270">
        <v>0</v>
      </c>
      <c r="EB14" s="270">
        <v>0</v>
      </c>
      <c r="EC14" s="270">
        <v>0</v>
      </c>
      <c r="ED14" s="270">
        <v>0</v>
      </c>
      <c r="EE14" s="270">
        <v>0</v>
      </c>
      <c r="EF14" s="270">
        <v>0</v>
      </c>
      <c r="EG14" s="270">
        <v>0</v>
      </c>
      <c r="EH14" s="270">
        <v>0</v>
      </c>
    </row>
    <row r="15" spans="1:138" ht="11.25">
      <c r="A15" s="150">
        <v>8</v>
      </c>
      <c r="B15" s="66" t="s">
        <v>419</v>
      </c>
      <c r="C15" s="149" t="s">
        <v>386</v>
      </c>
      <c r="D15" s="148" t="s">
        <v>380</v>
      </c>
      <c r="E15" s="148" t="s">
        <v>396</v>
      </c>
      <c r="F15" s="148" t="s">
        <v>387</v>
      </c>
      <c r="G15" s="13">
        <v>6</v>
      </c>
      <c r="H15" s="13">
        <v>0</v>
      </c>
      <c r="I15" s="13">
        <v>0</v>
      </c>
      <c r="J15" s="13">
        <v>10</v>
      </c>
      <c r="K15" s="13">
        <v>0</v>
      </c>
      <c r="L15" s="145">
        <v>10</v>
      </c>
      <c r="M15" s="145">
        <v>16</v>
      </c>
      <c r="N15" s="13">
        <v>0</v>
      </c>
      <c r="O15" s="13">
        <v>6</v>
      </c>
      <c r="P15" s="13">
        <v>0</v>
      </c>
      <c r="Q15" s="13">
        <v>0</v>
      </c>
      <c r="R15" s="13">
        <v>1</v>
      </c>
      <c r="S15" s="13">
        <v>0</v>
      </c>
      <c r="T15" s="145">
        <v>1</v>
      </c>
      <c r="U15" s="145">
        <v>7</v>
      </c>
      <c r="AO15" s="270">
        <v>0</v>
      </c>
      <c r="AP15" s="270">
        <v>0</v>
      </c>
      <c r="AQ15" s="270">
        <v>0</v>
      </c>
      <c r="AR15" s="270">
        <v>0</v>
      </c>
      <c r="AS15" s="270">
        <v>0</v>
      </c>
      <c r="AT15" s="270">
        <v>0</v>
      </c>
      <c r="AU15" s="270">
        <v>0</v>
      </c>
      <c r="AV15" s="270">
        <v>0</v>
      </c>
      <c r="AW15" s="270">
        <v>0</v>
      </c>
      <c r="AX15" s="270">
        <v>0</v>
      </c>
      <c r="AY15" s="270">
        <v>0</v>
      </c>
      <c r="AZ15" s="270">
        <v>0</v>
      </c>
      <c r="BA15" s="270">
        <v>0</v>
      </c>
      <c r="BB15" s="270">
        <v>0</v>
      </c>
      <c r="BC15" s="270">
        <v>0</v>
      </c>
      <c r="BD15" s="270">
        <v>0</v>
      </c>
      <c r="BE15" s="270">
        <v>0</v>
      </c>
      <c r="BF15" s="270">
        <v>0</v>
      </c>
      <c r="BY15" s="270">
        <v>0</v>
      </c>
      <c r="BZ15" s="270">
        <v>0</v>
      </c>
      <c r="CA15" s="270">
        <v>0</v>
      </c>
      <c r="CB15" s="270">
        <v>0</v>
      </c>
      <c r="CC15" s="270">
        <v>0</v>
      </c>
      <c r="CD15" s="270">
        <v>0</v>
      </c>
      <c r="CE15" s="270">
        <v>0</v>
      </c>
      <c r="CF15" s="145">
        <v>0</v>
      </c>
      <c r="CG15" s="145">
        <v>0</v>
      </c>
      <c r="CH15" s="145">
        <v>0</v>
      </c>
      <c r="CI15" s="145">
        <v>0</v>
      </c>
      <c r="CJ15" s="145">
        <v>0</v>
      </c>
      <c r="CK15" s="145">
        <v>0</v>
      </c>
      <c r="CL15" s="145">
        <v>0</v>
      </c>
      <c r="CM15" s="145">
        <v>0</v>
      </c>
      <c r="CN15" s="145">
        <v>0</v>
      </c>
      <c r="CO15" s="145">
        <v>0</v>
      </c>
      <c r="CP15" s="145">
        <v>0</v>
      </c>
      <c r="CQ15" s="270">
        <v>0</v>
      </c>
      <c r="CR15" s="270">
        <v>0</v>
      </c>
      <c r="CS15" s="270">
        <v>0</v>
      </c>
      <c r="CT15" s="270">
        <v>0</v>
      </c>
      <c r="CU15" s="270">
        <v>0</v>
      </c>
      <c r="CV15" s="270">
        <v>0</v>
      </c>
      <c r="CW15" s="270">
        <v>0</v>
      </c>
      <c r="CX15" s="270">
        <v>0</v>
      </c>
      <c r="CY15" s="270">
        <v>0</v>
      </c>
      <c r="CZ15" s="270">
        <v>0</v>
      </c>
      <c r="DA15" s="270">
        <v>0</v>
      </c>
      <c r="DB15" s="270">
        <v>0</v>
      </c>
      <c r="DC15" s="270">
        <v>0</v>
      </c>
      <c r="DD15" s="270">
        <v>0</v>
      </c>
      <c r="DE15" s="270">
        <v>0</v>
      </c>
      <c r="DF15" s="270">
        <v>0</v>
      </c>
      <c r="DG15" s="270">
        <v>0</v>
      </c>
      <c r="DH15" s="270">
        <v>0</v>
      </c>
      <c r="DI15" s="270">
        <v>0</v>
      </c>
      <c r="DJ15" s="270">
        <v>0</v>
      </c>
      <c r="DK15" s="270">
        <v>0</v>
      </c>
      <c r="DL15" s="270">
        <v>0</v>
      </c>
      <c r="DM15" s="270">
        <v>0</v>
      </c>
      <c r="DN15" s="270">
        <v>0</v>
      </c>
      <c r="DO15" s="270">
        <v>0</v>
      </c>
      <c r="DP15" s="270">
        <v>0</v>
      </c>
      <c r="DQ15" s="270">
        <v>0</v>
      </c>
      <c r="DR15" s="270">
        <v>0</v>
      </c>
      <c r="DS15" s="270">
        <v>0</v>
      </c>
      <c r="DT15" s="270">
        <v>0</v>
      </c>
      <c r="DU15" s="270">
        <v>0</v>
      </c>
      <c r="DV15" s="270">
        <v>0</v>
      </c>
      <c r="DW15" s="270">
        <v>0</v>
      </c>
      <c r="DX15" s="270">
        <v>0</v>
      </c>
      <c r="DY15" s="270">
        <v>0</v>
      </c>
      <c r="DZ15" s="270">
        <v>0</v>
      </c>
      <c r="EA15" s="270">
        <v>0</v>
      </c>
      <c r="EB15" s="270">
        <v>0</v>
      </c>
      <c r="EC15" s="270">
        <v>0</v>
      </c>
      <c r="ED15" s="270">
        <v>0</v>
      </c>
      <c r="EE15" s="270">
        <v>0</v>
      </c>
      <c r="EF15" s="270">
        <v>0</v>
      </c>
      <c r="EG15" s="270">
        <v>0</v>
      </c>
      <c r="EH15" s="270">
        <v>0</v>
      </c>
    </row>
  </sheetData>
  <mergeCells count="5">
    <mergeCell ref="C6:E6"/>
    <mergeCell ref="C2:E2"/>
    <mergeCell ref="C3:E3"/>
    <mergeCell ref="C4:E4"/>
    <mergeCell ref="C5:E5"/>
  </mergeCells>
  <dataValidations count="1">
    <dataValidation errorStyle="warning" operator="greaterThanOrEqual" allowBlank="1" showInputMessage="1" showErrorMessage="1" errorTitle="SizeGEzero" error="Size must be greater than or equal to zero." sqref="CQ8:EH65536 G8:CE65536"/>
  </dataValidations>
  <printOptions gridLines="1"/>
  <pageMargins left="0.5" right="0.5" top="1" bottom="1" header="0.5" footer="0.5"/>
  <pageSetup horizontalDpi="600" verticalDpi="600" orientation="landscape" scale="80" r:id="rId1"/>
  <headerFooter alignWithMargins="0">
    <oddFooter>&amp;L File: &amp;F ! &amp;A&amp;R&amp;D  &amp;P of &amp;N</oddFooter>
  </headerFooter>
  <colBreaks count="2" manualBreakCount="2">
    <brk id="22" max="65535" man="1"/>
    <brk id="7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Software Engineering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Virve Taivaljärvi</cp:lastModifiedBy>
  <cp:lastPrinted>1999-08-26T19:24:30Z</cp:lastPrinted>
  <dcterms:created xsi:type="dcterms:W3CDTF">1997-09-28T23:27:35Z</dcterms:created>
  <dcterms:modified xsi:type="dcterms:W3CDTF">2003-04-29T18:39:22Z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