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345" activeTab="1"/>
  </bookViews>
  <sheets>
    <sheet name="data &amp; zidj" sheetId="1" r:id="rId1"/>
    <sheet name="pca" sheetId="2" r:id="rId2"/>
    <sheet name="weigthed pca" sheetId="3" r:id="rId3"/>
  </sheets>
  <definedNames>
    <definedName name="AD1_3A" localSheetId="0">'data &amp; zidj'!$A$1:$J$22</definedName>
  </definedNames>
  <calcPr fullCalcOnLoad="1"/>
</workbook>
</file>

<file path=xl/sharedStrings.xml><?xml version="1.0" encoding="utf-8"?>
<sst xmlns="http://schemas.openxmlformats.org/spreadsheetml/2006/main" count="143" uniqueCount="80">
  <si>
    <t>SQUID</t>
  </si>
  <si>
    <t>Ikayaki</t>
  </si>
  <si>
    <t>Name</t>
  </si>
  <si>
    <t>:AD1-3A</t>
  </si>
  <si>
    <t>Rocktype</t>
  </si>
  <si>
    <t>:DIABASE</t>
  </si>
  <si>
    <t>Site</t>
  </si>
  <si>
    <t>:6565/ARIZONA</t>
  </si>
  <si>
    <t>Sampletype:hand</t>
  </si>
  <si>
    <t>sample</t>
  </si>
  <si>
    <t>Comment</t>
  </si>
  <si>
    <t>:</t>
  </si>
  <si>
    <t>Lat</t>
  </si>
  <si>
    <t>Lon</t>
  </si>
  <si>
    <t>Str</t>
  </si>
  <si>
    <t>Dip</t>
  </si>
  <si>
    <t>Bstr</t>
  </si>
  <si>
    <t>Bdip</t>
  </si>
  <si>
    <t>Vol</t>
  </si>
  <si>
    <t>Mass</t>
  </si>
  <si>
    <t>AF</t>
  </si>
  <si>
    <t>Dec</t>
  </si>
  <si>
    <t>Inc</t>
  </si>
  <si>
    <t>Int</t>
  </si>
  <si>
    <t>Sus</t>
  </si>
  <si>
    <t>T63</t>
  </si>
  <si>
    <t>Xg</t>
  </si>
  <si>
    <t>Yg</t>
  </si>
  <si>
    <t>Zg</t>
  </si>
  <si>
    <t>Xzidj,g</t>
  </si>
  <si>
    <t>Yzidj,g</t>
  </si>
  <si>
    <t>Zzidj,g</t>
  </si>
  <si>
    <t>Zidjerveld</t>
  </si>
  <si>
    <t>Zidjerveld normalized</t>
  </si>
  <si>
    <t>Int/Int0</t>
  </si>
  <si>
    <t>in yellow the component to calculate</t>
  </si>
  <si>
    <t>1) CENTER OF MASSES</t>
  </si>
  <si>
    <t>xbar,1</t>
  </si>
  <si>
    <t>xbar,2</t>
  </si>
  <si>
    <t>xbar,3</t>
  </si>
  <si>
    <t>sum of all x values diveded the number of values</t>
  </si>
  <si>
    <t>sum of all z values diveded the number of values</t>
  </si>
  <si>
    <t>sum of all y values diveded the number of values</t>
  </si>
  <si>
    <t>2) TRANSFORM THE ORIGIN OF DATA CLUSTER TO THE CENTER OF MASS</t>
  </si>
  <si>
    <t>x1i,trans</t>
  </si>
  <si>
    <t>x2i,trans</t>
  </si>
  <si>
    <t>x3i,trans</t>
  </si>
  <si>
    <t>3) ORIENTATION TENSOR</t>
  </si>
  <si>
    <t>x1i,trans^2</t>
  </si>
  <si>
    <t>x2i,trans^2</t>
  </si>
  <si>
    <t>x3i,trans^2</t>
  </si>
  <si>
    <t>x1-2</t>
  </si>
  <si>
    <t>x1-3</t>
  </si>
  <si>
    <t>x2-3</t>
  </si>
  <si>
    <t>sum</t>
  </si>
  <si>
    <t>T</t>
  </si>
  <si>
    <t>vect</t>
  </si>
  <si>
    <t>v1</t>
  </si>
  <si>
    <t>v2</t>
  </si>
  <si>
    <t>v3</t>
  </si>
  <si>
    <t>V1</t>
  </si>
  <si>
    <t>V2</t>
  </si>
  <si>
    <t>V3</t>
  </si>
  <si>
    <t>4) FIND EIGENVALUES AND EIGENVECTORS OF T</t>
  </si>
  <si>
    <t>v1 eigenvalue is the biggest value, i.e. Represents the axis with more confidence. V1 is the eigenvector associated with the eigenvalue v1</t>
  </si>
  <si>
    <t>5) FISHER STAT. OF V1 EIGENVECTOR PRODUCES THE D,I OF THE COMPONENT</t>
  </si>
  <si>
    <t>l</t>
  </si>
  <si>
    <t>m</t>
  </si>
  <si>
    <t>n</t>
  </si>
  <si>
    <t>Decl</t>
  </si>
  <si>
    <t>Incl</t>
  </si>
  <si>
    <t>6) MAXIMUM ANGULAR DEVIATION</t>
  </si>
  <si>
    <t>MAD</t>
  </si>
  <si>
    <t>eigenvalues</t>
  </si>
  <si>
    <t>variance</t>
  </si>
  <si>
    <t>1/T63</t>
  </si>
  <si>
    <t>Zidjerveld normalized, weighted</t>
  </si>
  <si>
    <t>1) WEIGHTED CENTER OF MASSES</t>
  </si>
  <si>
    <t>notiice that the observation are not weighted</t>
  </si>
  <si>
    <t>weigthed or unweighted is all the same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</si>
</sst>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9.5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2" xfId="0" applyFill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component: 3-13 (10-160)</a:t>
            </a:r>
          </a:p>
        </c:rich>
      </c:tx>
      <c:layout>
        <c:manualLayout>
          <c:xMode val="factor"/>
          <c:yMode val="factor"/>
          <c:x val="-0.036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"/>
          <c:w val="0.815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v>N,E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zidj'!$M$10:$M$22</c:f>
              <c:numCache/>
            </c:numRef>
          </c:xVal>
          <c:yVal>
            <c:numRef>
              <c:f>'data &amp; zidj'!$L$10:$L$22</c:f>
              <c:numCache/>
            </c:numRef>
          </c:yVal>
          <c:smooth val="1"/>
        </c:ser>
        <c:ser>
          <c:idx val="1"/>
          <c:order val="1"/>
          <c:tx>
            <c:v>E-down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zidj'!$M$10:$M$22</c:f>
              <c:numCache/>
            </c:numRef>
          </c:xVal>
          <c:yVal>
            <c:numRef>
              <c:f>'data &amp; zidj'!$N$10:$N$22</c:f>
              <c:numCache/>
            </c:numRef>
          </c:yVal>
          <c:smooth val="1"/>
        </c:ser>
        <c:axId val="4181826"/>
        <c:axId val="37636435"/>
      </c:scatterChart>
      <c:valAx>
        <c:axId val="4181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636435"/>
        <c:crosses val="autoZero"/>
        <c:crossBetween val="midCat"/>
        <c:dispUnits/>
      </c:valAx>
      <c:valAx>
        <c:axId val="376364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8182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10</xdr:col>
      <xdr:colOff>200025</xdr:colOff>
      <xdr:row>42</xdr:row>
      <xdr:rowOff>57150</xdr:rowOff>
    </xdr:to>
    <xdr:graphicFrame>
      <xdr:nvGraphicFramePr>
        <xdr:cNvPr id="1" name="Chart 2"/>
        <xdr:cNvGraphicFramePr/>
      </xdr:nvGraphicFramePr>
      <xdr:xfrm>
        <a:off x="0" y="3733800"/>
        <a:ext cx="55911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workbookViewId="0" topLeftCell="A1">
      <selection activeCell="G9" sqref="G9:G22"/>
    </sheetView>
  </sheetViews>
  <sheetFormatPr defaultColWidth="9.140625" defaultRowHeight="12.75"/>
  <cols>
    <col min="1" max="1" width="15.57421875" style="0" bestFit="1" customWidth="1"/>
    <col min="2" max="2" width="14.28125" style="0" bestFit="1" customWidth="1"/>
    <col min="3" max="3" width="7.00390625" style="0" bestFit="1" customWidth="1"/>
    <col min="4" max="4" width="6.00390625" style="0" bestFit="1" customWidth="1"/>
    <col min="5" max="5" width="7.00390625" style="0" bestFit="1" customWidth="1"/>
    <col min="6" max="6" width="6.00390625" style="0" bestFit="1" customWidth="1"/>
    <col min="7" max="7" width="5.00390625" style="0" bestFit="1" customWidth="1"/>
    <col min="8" max="8" width="6.57421875" style="0" bestFit="1" customWidth="1"/>
    <col min="9" max="9" width="6.8515625" style="0" bestFit="1" customWidth="1"/>
    <col min="10" max="10" width="6.57421875" style="0" bestFit="1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2:9" ht="12.75">
      <c r="B7" t="s">
        <v>12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  <c r="I7" t="s">
        <v>19</v>
      </c>
    </row>
    <row r="8" spans="2:17" ht="12.75">
      <c r="B8">
        <v>0</v>
      </c>
      <c r="C8">
        <v>0</v>
      </c>
      <c r="D8">
        <v>56</v>
      </c>
      <c r="E8">
        <v>120</v>
      </c>
      <c r="F8">
        <v>0</v>
      </c>
      <c r="G8">
        <v>0</v>
      </c>
      <c r="H8">
        <v>0</v>
      </c>
      <c r="I8">
        <v>0</v>
      </c>
      <c r="L8" s="10" t="s">
        <v>32</v>
      </c>
      <c r="M8" s="11"/>
      <c r="N8" s="12"/>
      <c r="O8" s="10" t="s">
        <v>33</v>
      </c>
      <c r="P8" s="11"/>
      <c r="Q8" s="12"/>
    </row>
    <row r="9" spans="2:17" ht="12.75">
      <c r="B9" s="10" t="s">
        <v>20</v>
      </c>
      <c r="C9" s="11" t="s">
        <v>21</v>
      </c>
      <c r="D9" s="11" t="s">
        <v>22</v>
      </c>
      <c r="E9" s="11" t="s">
        <v>23</v>
      </c>
      <c r="F9" s="11" t="s">
        <v>24</v>
      </c>
      <c r="G9" s="11" t="s">
        <v>25</v>
      </c>
      <c r="H9" s="11" t="s">
        <v>26</v>
      </c>
      <c r="I9" s="11" t="s">
        <v>27</v>
      </c>
      <c r="J9" s="12" t="s">
        <v>28</v>
      </c>
      <c r="K9" s="13" t="s">
        <v>34</v>
      </c>
      <c r="L9" s="10" t="s">
        <v>29</v>
      </c>
      <c r="M9" s="11" t="s">
        <v>30</v>
      </c>
      <c r="N9" s="12" t="s">
        <v>31</v>
      </c>
      <c r="O9" s="10" t="s">
        <v>29</v>
      </c>
      <c r="P9" s="11" t="s">
        <v>30</v>
      </c>
      <c r="Q9" s="12" t="s">
        <v>31</v>
      </c>
    </row>
    <row r="10" spans="2:17" ht="12.75">
      <c r="B10" s="4">
        <v>0</v>
      </c>
      <c r="C10" s="5">
        <v>287.23</v>
      </c>
      <c r="D10" s="5">
        <v>23.25</v>
      </c>
      <c r="E10" s="5">
        <v>1116</v>
      </c>
      <c r="F10" s="5">
        <v>21820</v>
      </c>
      <c r="G10" s="5">
        <v>0.83</v>
      </c>
      <c r="H10" s="5">
        <f>COS(RADIANS(C10))*COS(RADIANS(D10))</f>
        <v>0.2721534832451974</v>
      </c>
      <c r="I10" s="5">
        <f>COS(RADIANS(D10))*SIN(RADIANS(C10))</f>
        <v>-0.8775589834332408</v>
      </c>
      <c r="J10" s="6">
        <f>SIN(RADIANS(D10))</f>
        <v>0.39474385638426723</v>
      </c>
      <c r="K10" s="14">
        <f>E10/$E$10</f>
        <v>1</v>
      </c>
      <c r="L10" s="4">
        <f>E10*COS(RADIANS(D10))*COS(RADIANS(C10))</f>
        <v>303.72328730164026</v>
      </c>
      <c r="M10" s="5">
        <f>E10*COS(RADIANS(D10))*SIN(RADIANS(C10))</f>
        <v>-979.3558255114968</v>
      </c>
      <c r="N10" s="6">
        <f>E10*SIN(RADIANS(D10))</f>
        <v>440.53414372484224</v>
      </c>
      <c r="O10" s="4">
        <f>K10*COS(RADIANS(D10))*COS(RADIANS(C10))</f>
        <v>0.2721534832451974</v>
      </c>
      <c r="P10" s="5">
        <f>K10*COS(RADIANS(D10))*SIN(RADIANS(C10))</f>
        <v>-0.8775589834332408</v>
      </c>
      <c r="Q10" s="6">
        <f>K10*SIN(RADIANS(D10))</f>
        <v>0.39474385638426723</v>
      </c>
    </row>
    <row r="11" spans="2:17" ht="12.75">
      <c r="B11" s="4">
        <v>50</v>
      </c>
      <c r="C11" s="5">
        <v>284.67</v>
      </c>
      <c r="D11" s="5">
        <v>29.86</v>
      </c>
      <c r="E11" s="5">
        <v>1002.2</v>
      </c>
      <c r="F11" s="5">
        <v>21820</v>
      </c>
      <c r="G11" s="5">
        <v>0.79</v>
      </c>
      <c r="H11" s="5">
        <f aca="true" t="shared" si="0" ref="H11:H22">COS(RADIANS(C11))*COS(RADIANS(D11))</f>
        <v>0.2196309388844146</v>
      </c>
      <c r="I11" s="5">
        <f aca="true" t="shared" si="1" ref="I11:I22">COS(RADIANS(D11))*SIN(RADIANS(C11))</f>
        <v>-0.8389727982929355</v>
      </c>
      <c r="J11" s="6">
        <f aca="true" t="shared" si="2" ref="J11:J22">SIN(RADIANS(D11))</f>
        <v>0.4978824102228074</v>
      </c>
      <c r="K11" s="14">
        <f aca="true" t="shared" si="3" ref="K11:K22">E11/$E$10</f>
        <v>0.8980286738351255</v>
      </c>
      <c r="L11" s="4">
        <f aca="true" t="shared" si="4" ref="L11:L22">E11*COS(RADIANS(D11))*COS(RADIANS(C11))</f>
        <v>220.11412694996034</v>
      </c>
      <c r="M11" s="5">
        <f aca="true" t="shared" si="5" ref="M11:M22">E11*COS(RADIANS(D11))*SIN(RADIANS(C11))</f>
        <v>-840.81853844918</v>
      </c>
      <c r="N11" s="6">
        <f aca="true" t="shared" si="6" ref="N11:N22">E11*SIN(RADIANS(D11))</f>
        <v>498.9777515252976</v>
      </c>
      <c r="O11" s="4">
        <f aca="true" t="shared" si="7" ref="O11:O22">K11*COS(RADIANS(D11))*COS(RADIANS(C11))</f>
        <v>0.19723488077953433</v>
      </c>
      <c r="P11" s="5">
        <f aca="true" t="shared" si="8" ref="P11:P22">K11*COS(RADIANS(D11))*SIN(RADIANS(C11))</f>
        <v>-0.7534216294347491</v>
      </c>
      <c r="Q11" s="6">
        <f aca="true" t="shared" si="9" ref="Q11:Q22">K11*SIN(RADIANS(D11))</f>
        <v>0.4471126805782237</v>
      </c>
    </row>
    <row r="12" spans="2:17" ht="12.75">
      <c r="B12" s="4">
        <v>100</v>
      </c>
      <c r="C12" s="5">
        <v>283.52</v>
      </c>
      <c r="D12" s="5">
        <v>33.69</v>
      </c>
      <c r="E12" s="5">
        <v>809.43</v>
      </c>
      <c r="F12" s="5">
        <v>21820</v>
      </c>
      <c r="G12" s="5">
        <v>0.89</v>
      </c>
      <c r="H12" s="5">
        <f t="shared" si="0"/>
        <v>0.19452084015731452</v>
      </c>
      <c r="I12" s="5">
        <f t="shared" si="1"/>
        <v>-0.8089934628565203</v>
      </c>
      <c r="J12" s="6">
        <f t="shared" si="2"/>
        <v>0.5546992156114053</v>
      </c>
      <c r="K12" s="14">
        <f t="shared" si="3"/>
        <v>0.7252956989247311</v>
      </c>
      <c r="L12" s="4">
        <f t="shared" si="4"/>
        <v>157.45100364853508</v>
      </c>
      <c r="M12" s="5">
        <f t="shared" si="5"/>
        <v>-654.8235786399532</v>
      </c>
      <c r="N12" s="6">
        <f t="shared" si="6"/>
        <v>448.9901860923398</v>
      </c>
      <c r="O12" s="4">
        <f t="shared" si="7"/>
        <v>0.14108512871732534</v>
      </c>
      <c r="P12" s="5">
        <f t="shared" si="8"/>
        <v>-0.5867594790680584</v>
      </c>
      <c r="Q12" s="6">
        <f t="shared" si="9"/>
        <v>0.4023209552798744</v>
      </c>
    </row>
    <row r="13" spans="2:17" ht="12.75">
      <c r="B13" s="4">
        <v>200</v>
      </c>
      <c r="C13" s="5">
        <v>285.23</v>
      </c>
      <c r="D13" s="5">
        <v>34.79</v>
      </c>
      <c r="E13" s="5">
        <v>434.6</v>
      </c>
      <c r="F13" s="5">
        <v>21820</v>
      </c>
      <c r="G13" s="5">
        <v>0.89</v>
      </c>
      <c r="H13" s="5">
        <f t="shared" si="0"/>
        <v>0.21573748188176062</v>
      </c>
      <c r="I13" s="5">
        <f t="shared" si="1"/>
        <v>-0.7924057915728239</v>
      </c>
      <c r="J13" s="6">
        <f t="shared" si="2"/>
        <v>0.5705702414191993</v>
      </c>
      <c r="K13" s="14">
        <f t="shared" si="3"/>
        <v>0.38942652329749106</v>
      </c>
      <c r="L13" s="4">
        <f t="shared" si="4"/>
        <v>93.75950962581317</v>
      </c>
      <c r="M13" s="5">
        <f t="shared" si="5"/>
        <v>-344.3795570175493</v>
      </c>
      <c r="N13" s="6">
        <f t="shared" si="6"/>
        <v>247.96982692078404</v>
      </c>
      <c r="O13" s="4">
        <f t="shared" si="7"/>
        <v>0.08401389751416952</v>
      </c>
      <c r="P13" s="5">
        <f t="shared" si="8"/>
        <v>-0.3085838324530012</v>
      </c>
      <c r="Q13" s="6">
        <f t="shared" si="9"/>
        <v>0.2221951854128889</v>
      </c>
    </row>
    <row r="14" spans="2:17" ht="12.75">
      <c r="B14" s="4">
        <v>300</v>
      </c>
      <c r="C14" s="5">
        <v>288.24</v>
      </c>
      <c r="D14" s="5">
        <v>34.48</v>
      </c>
      <c r="E14" s="5">
        <v>290.27</v>
      </c>
      <c r="F14" s="5">
        <v>21820</v>
      </c>
      <c r="G14" s="5">
        <v>0.83</v>
      </c>
      <c r="H14" s="5">
        <f t="shared" si="0"/>
        <v>0.2580117563917381</v>
      </c>
      <c r="I14" s="5">
        <f t="shared" si="1"/>
        <v>-0.7829046849325105</v>
      </c>
      <c r="J14" s="6">
        <f t="shared" si="2"/>
        <v>0.5661185281143666</v>
      </c>
      <c r="K14" s="14">
        <f t="shared" si="3"/>
        <v>0.2600985663082437</v>
      </c>
      <c r="L14" s="4">
        <f t="shared" si="4"/>
        <v>74.89307252782982</v>
      </c>
      <c r="M14" s="5">
        <f t="shared" si="5"/>
        <v>-227.2537428953598</v>
      </c>
      <c r="N14" s="6">
        <f t="shared" si="6"/>
        <v>164.3272251557572</v>
      </c>
      <c r="O14" s="4">
        <f t="shared" si="7"/>
        <v>0.06710848792816292</v>
      </c>
      <c r="P14" s="5">
        <f t="shared" si="8"/>
        <v>-0.20363238610695322</v>
      </c>
      <c r="Q14" s="6">
        <f t="shared" si="9"/>
        <v>0.14724661752307988</v>
      </c>
    </row>
    <row r="15" spans="2:17" ht="12.75">
      <c r="B15" s="4">
        <v>400</v>
      </c>
      <c r="C15" s="5">
        <v>289.7</v>
      </c>
      <c r="D15" s="5">
        <v>34.15</v>
      </c>
      <c r="E15" s="5">
        <v>239.14</v>
      </c>
      <c r="F15" s="5">
        <v>21820</v>
      </c>
      <c r="G15" s="5">
        <v>0.9</v>
      </c>
      <c r="H15" s="5">
        <f t="shared" si="0"/>
        <v>0.2789701824295986</v>
      </c>
      <c r="I15" s="5">
        <f t="shared" si="1"/>
        <v>-0.7791335032920297</v>
      </c>
      <c r="J15" s="6">
        <f t="shared" si="2"/>
        <v>0.5613613999582491</v>
      </c>
      <c r="K15" s="14">
        <f t="shared" si="3"/>
        <v>0.2142831541218638</v>
      </c>
      <c r="L15" s="4">
        <f t="shared" si="4"/>
        <v>66.7129294262142</v>
      </c>
      <c r="M15" s="5">
        <f t="shared" si="5"/>
        <v>-186.32198597725596</v>
      </c>
      <c r="N15" s="6">
        <f t="shared" si="6"/>
        <v>134.24396518601569</v>
      </c>
      <c r="O15" s="4">
        <f t="shared" si="7"/>
        <v>0.05977861059696614</v>
      </c>
      <c r="P15" s="5">
        <f t="shared" si="8"/>
        <v>-0.1669551845674337</v>
      </c>
      <c r="Q15" s="6">
        <f t="shared" si="9"/>
        <v>0.12029029138531872</v>
      </c>
    </row>
    <row r="16" spans="2:17" ht="12.75">
      <c r="B16" s="4">
        <v>500</v>
      </c>
      <c r="C16" s="5">
        <v>291.3</v>
      </c>
      <c r="D16" s="5">
        <v>34.37</v>
      </c>
      <c r="E16" s="5">
        <v>205.77</v>
      </c>
      <c r="F16" s="5">
        <v>21820</v>
      </c>
      <c r="G16" s="5">
        <v>0.88</v>
      </c>
      <c r="H16" s="5">
        <f t="shared" si="0"/>
        <v>0.2998309079764405</v>
      </c>
      <c r="I16" s="5">
        <f t="shared" si="1"/>
        <v>-0.7690265119182856</v>
      </c>
      <c r="J16" s="6">
        <f t="shared" si="2"/>
        <v>0.5645348975827962</v>
      </c>
      <c r="K16" s="14">
        <f t="shared" si="3"/>
        <v>0.18438172043010753</v>
      </c>
      <c r="L16" s="4">
        <f t="shared" si="4"/>
        <v>61.69620593431217</v>
      </c>
      <c r="M16" s="5">
        <f t="shared" si="5"/>
        <v>-158.24258535742564</v>
      </c>
      <c r="N16" s="6">
        <f t="shared" si="6"/>
        <v>116.16434587561197</v>
      </c>
      <c r="O16" s="4">
        <f t="shared" si="7"/>
        <v>0.05528333865081736</v>
      </c>
      <c r="P16" s="5">
        <f t="shared" si="8"/>
        <v>-0.1417944313238581</v>
      </c>
      <c r="Q16" s="6">
        <f t="shared" si="9"/>
        <v>0.10408991565915052</v>
      </c>
    </row>
    <row r="17" spans="2:17" ht="12.75">
      <c r="B17" s="4">
        <v>600</v>
      </c>
      <c r="C17" s="5">
        <v>292.78</v>
      </c>
      <c r="D17" s="5">
        <v>33.21</v>
      </c>
      <c r="E17" s="5">
        <v>187.57</v>
      </c>
      <c r="F17" s="5">
        <v>21820</v>
      </c>
      <c r="G17" s="5">
        <v>0.85</v>
      </c>
      <c r="H17" s="5">
        <f t="shared" si="0"/>
        <v>0.32395292252784597</v>
      </c>
      <c r="I17" s="5">
        <f t="shared" si="1"/>
        <v>-0.7714072028470436</v>
      </c>
      <c r="J17" s="6">
        <f t="shared" si="2"/>
        <v>0.5477092580752745</v>
      </c>
      <c r="K17" s="14">
        <f t="shared" si="3"/>
        <v>0.16807347670250897</v>
      </c>
      <c r="L17" s="4">
        <f t="shared" si="4"/>
        <v>60.76384967854806</v>
      </c>
      <c r="M17" s="5">
        <f t="shared" si="5"/>
        <v>-144.69284903801994</v>
      </c>
      <c r="N17" s="6">
        <f t="shared" si="6"/>
        <v>102.73382553717923</v>
      </c>
      <c r="O17" s="4">
        <f t="shared" si="7"/>
        <v>0.054447893977193615</v>
      </c>
      <c r="P17" s="5">
        <f t="shared" si="8"/>
        <v>-0.1296530905358602</v>
      </c>
      <c r="Q17" s="6">
        <f t="shared" si="9"/>
        <v>0.09205539922686312</v>
      </c>
    </row>
    <row r="18" spans="2:17" ht="12.75">
      <c r="B18" s="4">
        <v>800</v>
      </c>
      <c r="C18" s="5">
        <v>291.22</v>
      </c>
      <c r="D18" s="5">
        <v>34.08</v>
      </c>
      <c r="E18" s="5">
        <v>156.51</v>
      </c>
      <c r="F18" s="5">
        <v>21820</v>
      </c>
      <c r="G18" s="5">
        <v>0.89</v>
      </c>
      <c r="H18" s="5">
        <f t="shared" si="0"/>
        <v>0.299787245529789</v>
      </c>
      <c r="I18" s="5">
        <f t="shared" si="1"/>
        <v>-0.7720981690246084</v>
      </c>
      <c r="J18" s="6">
        <f t="shared" si="2"/>
        <v>0.5603499128281446</v>
      </c>
      <c r="K18" s="14">
        <f t="shared" si="3"/>
        <v>0.14024193548387096</v>
      </c>
      <c r="L18" s="4">
        <f t="shared" si="4"/>
        <v>46.91970179786727</v>
      </c>
      <c r="M18" s="5">
        <f t="shared" si="5"/>
        <v>-120.84108443404145</v>
      </c>
      <c r="N18" s="6">
        <f t="shared" si="6"/>
        <v>87.7003648567329</v>
      </c>
      <c r="O18" s="4">
        <f t="shared" si="7"/>
        <v>0.042042743546476045</v>
      </c>
      <c r="P18" s="5">
        <f t="shared" si="8"/>
        <v>-0.10828054160756402</v>
      </c>
      <c r="Q18" s="6">
        <f t="shared" si="9"/>
        <v>0.07858455632323737</v>
      </c>
    </row>
    <row r="19" spans="2:17" ht="12.75">
      <c r="B19" s="4">
        <v>1000</v>
      </c>
      <c r="C19" s="5">
        <v>292.05</v>
      </c>
      <c r="D19" s="5">
        <v>32.15</v>
      </c>
      <c r="E19" s="5">
        <v>116.64</v>
      </c>
      <c r="F19" s="5">
        <v>21820</v>
      </c>
      <c r="G19" s="5">
        <v>0.87</v>
      </c>
      <c r="H19" s="5">
        <f t="shared" si="0"/>
        <v>0.31784854644866967</v>
      </c>
      <c r="I19" s="5">
        <f t="shared" si="1"/>
        <v>-0.7847304274808261</v>
      </c>
      <c r="J19" s="6">
        <f t="shared" si="2"/>
        <v>0.5321376304173835</v>
      </c>
      <c r="K19" s="14">
        <f t="shared" si="3"/>
        <v>0.10451612903225807</v>
      </c>
      <c r="L19" s="4">
        <f t="shared" si="4"/>
        <v>37.07385445777283</v>
      </c>
      <c r="M19" s="5">
        <f t="shared" si="5"/>
        <v>-91.53095706136357</v>
      </c>
      <c r="N19" s="6">
        <f t="shared" si="6"/>
        <v>62.06853321188361</v>
      </c>
      <c r="O19" s="4">
        <f t="shared" si="7"/>
        <v>0.03322029969334483</v>
      </c>
      <c r="P19" s="5">
        <f t="shared" si="8"/>
        <v>-0.08201698661412506</v>
      </c>
      <c r="Q19" s="6">
        <f t="shared" si="9"/>
        <v>0.055616965243623306</v>
      </c>
    </row>
    <row r="20" spans="2:17" ht="12.75">
      <c r="B20" s="4">
        <v>1200</v>
      </c>
      <c r="C20" s="5">
        <v>295.74</v>
      </c>
      <c r="D20" s="5">
        <v>33.14</v>
      </c>
      <c r="E20" s="5">
        <v>86.106</v>
      </c>
      <c r="F20" s="5">
        <v>21820</v>
      </c>
      <c r="G20" s="5">
        <v>0.95</v>
      </c>
      <c r="H20" s="5">
        <f t="shared" si="0"/>
        <v>0.3636455658569769</v>
      </c>
      <c r="I20" s="5">
        <f t="shared" si="1"/>
        <v>-0.7542516766863535</v>
      </c>
      <c r="J20" s="6">
        <f t="shared" si="2"/>
        <v>0.5466866658776154</v>
      </c>
      <c r="K20" s="14">
        <f t="shared" si="3"/>
        <v>0.07715591397849463</v>
      </c>
      <c r="L20" s="4">
        <f t="shared" si="4"/>
        <v>31.31206509368085</v>
      </c>
      <c r="M20" s="5">
        <f t="shared" si="5"/>
        <v>-64.94559487275515</v>
      </c>
      <c r="N20" s="6">
        <f t="shared" si="6"/>
        <v>47.073002052057944</v>
      </c>
      <c r="O20" s="4">
        <f t="shared" si="7"/>
        <v>0.02805740599792191</v>
      </c>
      <c r="P20" s="5">
        <f t="shared" si="8"/>
        <v>-0.05819497748454763</v>
      </c>
      <c r="Q20" s="6">
        <f t="shared" si="9"/>
        <v>0.04218010936564333</v>
      </c>
    </row>
    <row r="21" spans="2:17" ht="12.75">
      <c r="B21" s="4">
        <v>1400</v>
      </c>
      <c r="C21" s="5">
        <v>296.87</v>
      </c>
      <c r="D21" s="5">
        <v>26.01</v>
      </c>
      <c r="E21" s="5">
        <v>64.566</v>
      </c>
      <c r="F21" s="5">
        <v>21820</v>
      </c>
      <c r="G21" s="5">
        <v>0.9</v>
      </c>
      <c r="H21" s="5">
        <f t="shared" si="0"/>
        <v>0.40619129444771357</v>
      </c>
      <c r="I21" s="5">
        <f t="shared" si="1"/>
        <v>-0.8016868574477672</v>
      </c>
      <c r="J21" s="6">
        <f t="shared" si="2"/>
        <v>0.43852800926555907</v>
      </c>
      <c r="K21" s="14">
        <f t="shared" si="3"/>
        <v>0.05785483870967742</v>
      </c>
      <c r="L21" s="4">
        <f t="shared" si="4"/>
        <v>26.226147117311076</v>
      </c>
      <c r="M21" s="5">
        <f t="shared" si="5"/>
        <v>-51.76171363797254</v>
      </c>
      <c r="N21" s="6">
        <f t="shared" si="6"/>
        <v>28.31399944624009</v>
      </c>
      <c r="O21" s="4">
        <f t="shared" si="7"/>
        <v>0.023500131825547558</v>
      </c>
      <c r="P21" s="5">
        <f t="shared" si="8"/>
        <v>-0.046381463833308725</v>
      </c>
      <c r="Q21" s="6">
        <f t="shared" si="9"/>
        <v>0.025370967245734843</v>
      </c>
    </row>
    <row r="22" spans="2:17" ht="12.75">
      <c r="B22" s="7">
        <v>1600</v>
      </c>
      <c r="C22" s="8">
        <v>298.36</v>
      </c>
      <c r="D22" s="8">
        <v>26.09</v>
      </c>
      <c r="E22" s="8">
        <v>47.565</v>
      </c>
      <c r="F22" s="8">
        <v>21820</v>
      </c>
      <c r="G22" s="8">
        <v>0.86</v>
      </c>
      <c r="H22" s="8">
        <f t="shared" si="0"/>
        <v>0.42660852979710323</v>
      </c>
      <c r="I22" s="8">
        <f t="shared" si="1"/>
        <v>-0.7903142277116719</v>
      </c>
      <c r="J22" s="9">
        <f t="shared" si="2"/>
        <v>0.43978242777634685</v>
      </c>
      <c r="K22" s="15">
        <f t="shared" si="3"/>
        <v>0.04262096774193548</v>
      </c>
      <c r="L22" s="7">
        <f t="shared" si="4"/>
        <v>20.291634719799212</v>
      </c>
      <c r="M22" s="8">
        <f t="shared" si="5"/>
        <v>-37.59129624110567</v>
      </c>
      <c r="N22" s="9">
        <f t="shared" si="6"/>
        <v>20.918251177181936</v>
      </c>
      <c r="O22" s="7">
        <f t="shared" si="7"/>
        <v>0.01818246838691686</v>
      </c>
      <c r="P22" s="8">
        <f t="shared" si="8"/>
        <v>-0.03368395720529182</v>
      </c>
      <c r="Q22" s="9">
        <f t="shared" si="9"/>
        <v>0.01874395266772575</v>
      </c>
    </row>
  </sheetData>
  <printOptions/>
  <pageMargins left="0.75" right="0.75" top="1" bottom="1" header="0.5" footer="0.5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43">
      <selection activeCell="U74" sqref="U74"/>
    </sheetView>
  </sheetViews>
  <sheetFormatPr defaultColWidth="9.140625" defaultRowHeight="12.75"/>
  <sheetData>
    <row r="1" spans="2:4" ht="12.75">
      <c r="B1" s="1" t="s">
        <v>33</v>
      </c>
      <c r="C1" s="2"/>
      <c r="D1" s="3"/>
    </row>
    <row r="2" spans="1:6" ht="12.75">
      <c r="A2" s="10" t="s">
        <v>20</v>
      </c>
      <c r="B2" s="7" t="s">
        <v>29</v>
      </c>
      <c r="C2" s="8" t="s">
        <v>30</v>
      </c>
      <c r="D2" s="9" t="s">
        <v>31</v>
      </c>
      <c r="E2" s="13" t="s">
        <v>25</v>
      </c>
      <c r="F2" t="s">
        <v>35</v>
      </c>
    </row>
    <row r="3" spans="1:5" ht="12.75">
      <c r="A3" s="4">
        <v>0</v>
      </c>
      <c r="B3" s="4">
        <v>0.2721534832451974</v>
      </c>
      <c r="C3" s="5">
        <v>-0.8775589834332408</v>
      </c>
      <c r="D3" s="6">
        <v>0.39474385638426723</v>
      </c>
      <c r="E3" s="29">
        <v>0.83</v>
      </c>
    </row>
    <row r="4" spans="1:5" ht="12.75">
      <c r="A4" s="4">
        <v>50</v>
      </c>
      <c r="B4" s="4">
        <v>0.19723488077953433</v>
      </c>
      <c r="C4" s="5">
        <v>-0.7534216294347491</v>
      </c>
      <c r="D4" s="6">
        <v>0.4471126805782237</v>
      </c>
      <c r="E4" s="14">
        <v>0.79</v>
      </c>
    </row>
    <row r="5" spans="1:5" ht="12.75">
      <c r="A5" s="16">
        <v>100</v>
      </c>
      <c r="B5" s="16">
        <v>0.14108512871732534</v>
      </c>
      <c r="C5" s="17">
        <v>-0.5867594790680584</v>
      </c>
      <c r="D5" s="18">
        <v>0.4023209552798744</v>
      </c>
      <c r="E5" s="14">
        <v>0.89</v>
      </c>
    </row>
    <row r="6" spans="1:5" ht="12.75">
      <c r="A6" s="16">
        <v>200</v>
      </c>
      <c r="B6" s="16">
        <v>0.08401389751416952</v>
      </c>
      <c r="C6" s="17">
        <v>-0.3085838324530012</v>
      </c>
      <c r="D6" s="18">
        <v>0.2221951854128889</v>
      </c>
      <c r="E6" s="14">
        <v>0.89</v>
      </c>
    </row>
    <row r="7" spans="1:5" ht="12.75">
      <c r="A7" s="16">
        <v>300</v>
      </c>
      <c r="B7" s="16">
        <v>0.06710848792816292</v>
      </c>
      <c r="C7" s="17">
        <v>-0.20363238610695322</v>
      </c>
      <c r="D7" s="18">
        <v>0.14724661752307988</v>
      </c>
      <c r="E7" s="14">
        <v>0.83</v>
      </c>
    </row>
    <row r="8" spans="1:5" ht="12.75">
      <c r="A8" s="16">
        <v>400</v>
      </c>
      <c r="B8" s="16">
        <v>0.05977861059696614</v>
      </c>
      <c r="C8" s="17">
        <v>-0.1669551845674337</v>
      </c>
      <c r="D8" s="18">
        <v>0.12029029138531872</v>
      </c>
      <c r="E8" s="14">
        <v>0.9</v>
      </c>
    </row>
    <row r="9" spans="1:5" ht="12.75">
      <c r="A9" s="16">
        <v>500</v>
      </c>
      <c r="B9" s="16">
        <v>0.05528333865081736</v>
      </c>
      <c r="C9" s="17">
        <v>-0.1417944313238581</v>
      </c>
      <c r="D9" s="18">
        <v>0.10408991565915052</v>
      </c>
      <c r="E9" s="14">
        <v>0.88</v>
      </c>
    </row>
    <row r="10" spans="1:5" ht="12.75">
      <c r="A10" s="16">
        <v>600</v>
      </c>
      <c r="B10" s="16">
        <v>0.054447893977193615</v>
      </c>
      <c r="C10" s="17">
        <v>-0.1296530905358602</v>
      </c>
      <c r="D10" s="18">
        <v>0.09205539922686312</v>
      </c>
      <c r="E10" s="14">
        <v>0.85</v>
      </c>
    </row>
    <row r="11" spans="1:5" ht="12.75">
      <c r="A11" s="16">
        <v>800</v>
      </c>
      <c r="B11" s="16">
        <v>0.042042743546476045</v>
      </c>
      <c r="C11" s="17">
        <v>-0.10828054160756402</v>
      </c>
      <c r="D11" s="18">
        <v>0.07858455632323737</v>
      </c>
      <c r="E11" s="14">
        <v>0.89</v>
      </c>
    </row>
    <row r="12" spans="1:5" ht="12.75">
      <c r="A12" s="16">
        <v>1000</v>
      </c>
      <c r="B12" s="16">
        <v>0.03322029969334483</v>
      </c>
      <c r="C12" s="17">
        <v>-0.08201698661412506</v>
      </c>
      <c r="D12" s="18">
        <v>0.055616965243623306</v>
      </c>
      <c r="E12" s="14">
        <v>0.87</v>
      </c>
    </row>
    <row r="13" spans="1:5" ht="12.75">
      <c r="A13" s="16">
        <v>1200</v>
      </c>
      <c r="B13" s="16">
        <v>0.02805740599792191</v>
      </c>
      <c r="C13" s="17">
        <v>-0.05819497748454763</v>
      </c>
      <c r="D13" s="18">
        <v>0.04218010936564333</v>
      </c>
      <c r="E13" s="14">
        <v>0.95</v>
      </c>
    </row>
    <row r="14" spans="1:5" ht="12.75">
      <c r="A14" s="16">
        <v>1400</v>
      </c>
      <c r="B14" s="16">
        <v>0.023500131825547558</v>
      </c>
      <c r="C14" s="17">
        <v>-0.046381463833308725</v>
      </c>
      <c r="D14" s="18">
        <v>0.025370967245734843</v>
      </c>
      <c r="E14" s="14">
        <v>0.9</v>
      </c>
    </row>
    <row r="15" spans="1:5" ht="12.75">
      <c r="A15" s="19">
        <v>1600</v>
      </c>
      <c r="B15" s="19">
        <v>0.01818246838691686</v>
      </c>
      <c r="C15" s="20">
        <v>-0.03368395720529182</v>
      </c>
      <c r="D15" s="21">
        <v>0.01874395266772575</v>
      </c>
      <c r="E15" s="15">
        <v>0.86</v>
      </c>
    </row>
    <row r="18" ht="12.75">
      <c r="A18" t="s">
        <v>36</v>
      </c>
    </row>
    <row r="20" spans="1:4" ht="12.75">
      <c r="A20" t="s">
        <v>37</v>
      </c>
      <c r="B20">
        <f>SUM(B5:B15)/10</f>
        <v>0.06067204068348422</v>
      </c>
      <c r="D20" t="s">
        <v>40</v>
      </c>
    </row>
    <row r="21" spans="1:4" ht="12.75">
      <c r="A21" t="s">
        <v>38</v>
      </c>
      <c r="B21">
        <f>SUM(C5:C15)/10</f>
        <v>-0.18659363308000024</v>
      </c>
      <c r="D21" t="s">
        <v>42</v>
      </c>
    </row>
    <row r="22" spans="1:4" ht="12.75">
      <c r="A22" t="s">
        <v>39</v>
      </c>
      <c r="B22">
        <f>SUM(D5:D15)/10</f>
        <v>0.130869491533314</v>
      </c>
      <c r="D22" t="s">
        <v>41</v>
      </c>
    </row>
    <row r="24" ht="12.75">
      <c r="A24" t="s">
        <v>43</v>
      </c>
    </row>
    <row r="26" spans="2:4" ht="12.75">
      <c r="B26" t="s">
        <v>44</v>
      </c>
      <c r="C26" t="s">
        <v>45</v>
      </c>
      <c r="D26" t="s">
        <v>46</v>
      </c>
    </row>
    <row r="27" spans="1:4" ht="12.75">
      <c r="A27">
        <v>100</v>
      </c>
      <c r="B27">
        <f>B5-$B$20</f>
        <v>0.08041308803384112</v>
      </c>
      <c r="C27">
        <f>C5-$B$21</f>
        <v>-0.40016584598805816</v>
      </c>
      <c r="D27">
        <f>D5-$B$22</f>
        <v>0.2714514637465604</v>
      </c>
    </row>
    <row r="28" spans="1:4" ht="12.75">
      <c r="A28">
        <v>200</v>
      </c>
      <c r="B28">
        <f aca="true" t="shared" si="0" ref="B28:B37">B6-$B$20</f>
        <v>0.0233418568306853</v>
      </c>
      <c r="C28">
        <f aca="true" t="shared" si="1" ref="C28:C37">C6-$B$21</f>
        <v>-0.12199019937300096</v>
      </c>
      <c r="D28">
        <f aca="true" t="shared" si="2" ref="D28:D37">D6-$B$22</f>
        <v>0.0913256938795749</v>
      </c>
    </row>
    <row r="29" spans="1:4" ht="12.75">
      <c r="A29">
        <v>300</v>
      </c>
      <c r="B29">
        <f t="shared" si="0"/>
        <v>0.006436447244678699</v>
      </c>
      <c r="C29">
        <f t="shared" si="1"/>
        <v>-0.017038753026952985</v>
      </c>
      <c r="D29">
        <f t="shared" si="2"/>
        <v>0.016377125989765873</v>
      </c>
    </row>
    <row r="30" spans="1:4" ht="12.75">
      <c r="A30">
        <v>400</v>
      </c>
      <c r="B30">
        <f t="shared" si="0"/>
        <v>-0.000893430086518078</v>
      </c>
      <c r="C30">
        <f t="shared" si="1"/>
        <v>0.019638448512566548</v>
      </c>
      <c r="D30">
        <f t="shared" si="2"/>
        <v>-0.010579200147995294</v>
      </c>
    </row>
    <row r="31" spans="1:4" ht="12.75">
      <c r="A31">
        <v>500</v>
      </c>
      <c r="B31">
        <f t="shared" si="0"/>
        <v>-0.0053887020326668575</v>
      </c>
      <c r="C31">
        <f t="shared" si="1"/>
        <v>0.04479920175614213</v>
      </c>
      <c r="D31">
        <f t="shared" si="2"/>
        <v>-0.02677957587416349</v>
      </c>
    </row>
    <row r="32" spans="1:4" ht="12.75">
      <c r="A32">
        <v>600</v>
      </c>
      <c r="B32">
        <f t="shared" si="0"/>
        <v>-0.006224146706290602</v>
      </c>
      <c r="C32">
        <f t="shared" si="1"/>
        <v>0.05694054254414005</v>
      </c>
      <c r="D32">
        <f t="shared" si="2"/>
        <v>-0.03881409230645089</v>
      </c>
    </row>
    <row r="33" spans="1:4" ht="12.75">
      <c r="A33">
        <v>800</v>
      </c>
      <c r="B33">
        <f t="shared" si="0"/>
        <v>-0.01862929713700817</v>
      </c>
      <c r="C33">
        <f t="shared" si="1"/>
        <v>0.07831309147243622</v>
      </c>
      <c r="D33">
        <f t="shared" si="2"/>
        <v>-0.05228493521007664</v>
      </c>
    </row>
    <row r="34" spans="1:4" ht="12.75">
      <c r="A34">
        <v>1000</v>
      </c>
      <c r="B34">
        <f t="shared" si="0"/>
        <v>-0.02745174099013939</v>
      </c>
      <c r="C34">
        <f t="shared" si="1"/>
        <v>0.10457664646587518</v>
      </c>
      <c r="D34">
        <f t="shared" si="2"/>
        <v>-0.0752525262896907</v>
      </c>
    </row>
    <row r="35" spans="1:4" ht="12.75">
      <c r="A35">
        <v>1200</v>
      </c>
      <c r="B35">
        <f t="shared" si="0"/>
        <v>-0.032614634685562305</v>
      </c>
      <c r="C35">
        <f t="shared" si="1"/>
        <v>0.1283986555954526</v>
      </c>
      <c r="D35">
        <f t="shared" si="2"/>
        <v>-0.08868938216767068</v>
      </c>
    </row>
    <row r="36" spans="1:4" ht="12.75">
      <c r="A36">
        <v>1400</v>
      </c>
      <c r="B36">
        <f t="shared" si="0"/>
        <v>-0.037171908857936656</v>
      </c>
      <c r="C36">
        <f t="shared" si="1"/>
        <v>0.1402121692466915</v>
      </c>
      <c r="D36">
        <f t="shared" si="2"/>
        <v>-0.10549852428757917</v>
      </c>
    </row>
    <row r="37" spans="1:4" ht="12.75">
      <c r="A37">
        <v>1600</v>
      </c>
      <c r="B37">
        <f t="shared" si="0"/>
        <v>-0.04248957229656736</v>
      </c>
      <c r="C37">
        <f t="shared" si="1"/>
        <v>0.1529096758747084</v>
      </c>
      <c r="D37">
        <f t="shared" si="2"/>
        <v>-0.11212553886558826</v>
      </c>
    </row>
    <row r="39" ht="12.75">
      <c r="A39" t="s">
        <v>47</v>
      </c>
    </row>
    <row r="41" spans="2:7" ht="12.75">
      <c r="B41" t="s">
        <v>48</v>
      </c>
      <c r="C41" t="s">
        <v>49</v>
      </c>
      <c r="D41" t="s">
        <v>50</v>
      </c>
      <c r="E41" t="s">
        <v>51</v>
      </c>
      <c r="F41" t="s">
        <v>52</v>
      </c>
      <c r="G41" t="s">
        <v>53</v>
      </c>
    </row>
    <row r="42" spans="2:7" ht="12.75">
      <c r="B42">
        <f>B27*B27</f>
        <v>0.006466264727138281</v>
      </c>
      <c r="C42">
        <f>C27*C27</f>
        <v>0.16013270429533827</v>
      </c>
      <c r="D42">
        <f>D27*D27</f>
        <v>0.07368589717015019</v>
      </c>
      <c r="E42">
        <f>B27*C27</f>
        <v>-0.03217857140157423</v>
      </c>
      <c r="F42">
        <f>B27*D27</f>
        <v>0.02182825045116719</v>
      </c>
      <c r="G42">
        <f>C27*D27</f>
        <v>-0.10862560463483903</v>
      </c>
    </row>
    <row r="43" spans="2:7" ht="12.75">
      <c r="B43">
        <f>B28*B28</f>
        <v>0.00054484228030421</v>
      </c>
      <c r="C43">
        <f aca="true" t="shared" si="3" ref="B43:C52">C28*C28</f>
        <v>0.014881608743064522</v>
      </c>
      <c r="D43">
        <f aca="true" t="shared" si="4" ref="D43:D52">D28*D28</f>
        <v>0.008340382362585825</v>
      </c>
      <c r="E43">
        <f aca="true" t="shared" si="5" ref="E43:E52">B28*C28</f>
        <v>-0.0028474777685113437</v>
      </c>
      <c r="F43">
        <f aca="true" t="shared" si="6" ref="F43:F52">B28*D28</f>
        <v>0.00213171127150003</v>
      </c>
      <c r="G43">
        <f aca="true" t="shared" si="7" ref="G43:G52">C28*D28</f>
        <v>-0.011140839604246996</v>
      </c>
    </row>
    <row r="44" spans="2:7" ht="12.75">
      <c r="B44">
        <f t="shared" si="3"/>
        <v>4.1427853133532015E-05</v>
      </c>
      <c r="C44">
        <f t="shared" si="3"/>
        <v>0.0002903191047134995</v>
      </c>
      <c r="D44">
        <f t="shared" si="4"/>
        <v>0.0002682102556846648</v>
      </c>
      <c r="E44">
        <f t="shared" si="5"/>
        <v>-0.00010966903497309238</v>
      </c>
      <c r="F44">
        <f t="shared" si="6"/>
        <v>0.00010541050745258446</v>
      </c>
      <c r="G44">
        <f t="shared" si="7"/>
        <v>-0.0002790458050309137</v>
      </c>
    </row>
    <row r="45" spans="2:23" ht="12.75">
      <c r="B45">
        <f t="shared" si="3"/>
        <v>7.982173194957004E-07</v>
      </c>
      <c r="C45">
        <f t="shared" si="3"/>
        <v>0.0003856686599807272</v>
      </c>
      <c r="D45">
        <f t="shared" si="4"/>
        <v>0.00011191947577134364</v>
      </c>
      <c r="E45">
        <f t="shared" si="5"/>
        <v>-1.7545580753663152E-05</v>
      </c>
      <c r="F45">
        <f t="shared" si="6"/>
        <v>9.4517757035155E-06</v>
      </c>
      <c r="G45">
        <f t="shared" si="7"/>
        <v>-0.00020775907741054197</v>
      </c>
      <c r="K45">
        <f>B53</f>
        <v>0.012472588942683114</v>
      </c>
      <c r="L45">
        <f>E53</f>
        <v>-0.05597550443916204</v>
      </c>
      <c r="M45">
        <f>F53</f>
        <v>0.03907887973920572</v>
      </c>
      <c r="O45">
        <v>0.012472588942683114</v>
      </c>
      <c r="P45">
        <v>-0.05597550443916204</v>
      </c>
      <c r="Q45">
        <v>0.03907887973920572</v>
      </c>
      <c r="R45">
        <v>-0.05597550443916204</v>
      </c>
      <c r="S45">
        <v>0.25753574608801527</v>
      </c>
      <c r="T45">
        <v>-0.17895215415336438</v>
      </c>
      <c r="U45">
        <v>0.03907887973920572</v>
      </c>
      <c r="V45">
        <v>-0.17895215415336438</v>
      </c>
      <c r="W45">
        <v>0.12459462747470691</v>
      </c>
    </row>
    <row r="46" spans="2:13" ht="12.75">
      <c r="B46">
        <f t="shared" si="3"/>
        <v>2.9038109596867923E-05</v>
      </c>
      <c r="C46">
        <f t="shared" si="3"/>
        <v>0.002006968477987528</v>
      </c>
      <c r="D46">
        <f t="shared" si="4"/>
        <v>0.0007171456840000793</v>
      </c>
      <c r="E46">
        <f t="shared" si="5"/>
        <v>-0.00024140954956517575</v>
      </c>
      <c r="F46">
        <f t="shared" si="6"/>
        <v>0.00014430715494706114</v>
      </c>
      <c r="G46">
        <f t="shared" si="7"/>
        <v>-0.0011997036225305665</v>
      </c>
      <c r="J46" t="s">
        <v>55</v>
      </c>
      <c r="K46">
        <f>E53</f>
        <v>-0.05597550443916204</v>
      </c>
      <c r="L46">
        <f>C53</f>
        <v>0.25753574608801527</v>
      </c>
      <c r="M46">
        <f>G53</f>
        <v>-0.17895215415336438</v>
      </c>
    </row>
    <row r="47" spans="2:13" ht="12.75">
      <c r="B47">
        <f t="shared" si="3"/>
        <v>3.874000222142815E-05</v>
      </c>
      <c r="C47">
        <f t="shared" si="3"/>
        <v>0.003242225385221023</v>
      </c>
      <c r="D47">
        <f t="shared" si="4"/>
        <v>0.00150653376157369</v>
      </c>
      <c r="E47">
        <f t="shared" si="5"/>
        <v>-0.0003544062903305092</v>
      </c>
      <c r="F47">
        <f t="shared" si="6"/>
        <v>0.0002415846047868557</v>
      </c>
      <c r="G47">
        <f t="shared" si="7"/>
        <v>-0.0022100954742876456</v>
      </c>
      <c r="K47">
        <f>M45</f>
        <v>0.03907887973920572</v>
      </c>
      <c r="L47">
        <f>G53</f>
        <v>-0.17895215415336438</v>
      </c>
      <c r="M47">
        <f>D53</f>
        <v>0.12459462747470691</v>
      </c>
    </row>
    <row r="48" spans="2:7" ht="12.75">
      <c r="B48">
        <f t="shared" si="3"/>
        <v>0.0003470507118189409</v>
      </c>
      <c r="C48">
        <f t="shared" si="3"/>
        <v>0.006132940295970162</v>
      </c>
      <c r="D48">
        <f t="shared" si="4"/>
        <v>0.002733714449921912</v>
      </c>
      <c r="E48">
        <f t="shared" si="5"/>
        <v>-0.001458917850757715</v>
      </c>
      <c r="F48">
        <f t="shared" si="6"/>
        <v>0.0009740315938177386</v>
      </c>
      <c r="G48">
        <f t="shared" si="7"/>
        <v>-0.004094594913737133</v>
      </c>
    </row>
    <row r="49" spans="2:7" ht="12.75">
      <c r="B49">
        <f t="shared" si="3"/>
        <v>0.0007535980833896992</v>
      </c>
      <c r="C49">
        <f t="shared" si="3"/>
        <v>0.010936274986048645</v>
      </c>
      <c r="D49">
        <f t="shared" si="4"/>
        <v>0.00566294271298059</v>
      </c>
      <c r="E49">
        <f t="shared" si="5"/>
        <v>-0.0028708110123985813</v>
      </c>
      <c r="F49">
        <f t="shared" si="6"/>
        <v>0.0020658128605582442</v>
      </c>
      <c r="G49">
        <f t="shared" si="7"/>
        <v>-0.007869656837460963</v>
      </c>
    </row>
    <row r="50" spans="2:7" ht="12.75">
      <c r="B50">
        <f t="shared" si="3"/>
        <v>0.0010637143956726837</v>
      </c>
      <c r="C50">
        <f t="shared" si="3"/>
        <v>0.016486214758719652</v>
      </c>
      <c r="D50">
        <f t="shared" si="4"/>
        <v>0.007865806509283141</v>
      </c>
      <c r="E50">
        <f t="shared" si="5"/>
        <v>-0.004187675246363017</v>
      </c>
      <c r="F50">
        <f t="shared" si="6"/>
        <v>0.002892571799886803</v>
      </c>
      <c r="G50">
        <f t="shared" si="7"/>
        <v>-0.011387597435920223</v>
      </c>
    </row>
    <row r="51" spans="2:7" ht="12.75">
      <c r="B51">
        <f t="shared" si="3"/>
        <v>0.0013817508081427497</v>
      </c>
      <c r="C51">
        <f t="shared" si="3"/>
        <v>0.019659452404862863</v>
      </c>
      <c r="D51">
        <f t="shared" si="4"/>
        <v>0.011129938626856932</v>
      </c>
      <c r="E51">
        <f t="shared" si="5"/>
        <v>-0.005211953976011605</v>
      </c>
      <c r="F51">
        <f t="shared" si="6"/>
        <v>0.003921581529464709</v>
      </c>
      <c r="G51">
        <f t="shared" si="7"/>
        <v>-0.014792176942686244</v>
      </c>
    </row>
    <row r="52" spans="2:7" ht="12.75">
      <c r="B52">
        <f t="shared" si="3"/>
        <v>0.0018053637539452243</v>
      </c>
      <c r="C52">
        <f t="shared" si="3"/>
        <v>0.023381368976108385</v>
      </c>
      <c r="D52">
        <f t="shared" si="4"/>
        <v>0.012572136465898545</v>
      </c>
      <c r="E52">
        <f t="shared" si="5"/>
        <v>-0.006497066727923105</v>
      </c>
      <c r="F52">
        <f t="shared" si="6"/>
        <v>0.004764166189920985</v>
      </c>
      <c r="G52">
        <f t="shared" si="7"/>
        <v>-0.01714507980521412</v>
      </c>
    </row>
    <row r="53" spans="1:7" ht="12.75">
      <c r="A53" s="22" t="s">
        <v>54</v>
      </c>
      <c r="B53" s="22">
        <f aca="true" t="shared" si="8" ref="B53:G53">SUM(B42:B52)</f>
        <v>0.012472588942683114</v>
      </c>
      <c r="C53" s="22">
        <f t="shared" si="8"/>
        <v>0.25753574608801527</v>
      </c>
      <c r="D53" s="22">
        <f t="shared" si="8"/>
        <v>0.12459462747470691</v>
      </c>
      <c r="E53" s="22">
        <f t="shared" si="8"/>
        <v>-0.05597550443916204</v>
      </c>
      <c r="F53" s="22">
        <f t="shared" si="8"/>
        <v>0.03907887973920572</v>
      </c>
      <c r="G53" s="22">
        <f t="shared" si="8"/>
        <v>-0.17895215415336438</v>
      </c>
    </row>
    <row r="56" ht="12.75">
      <c r="A56" t="s">
        <v>63</v>
      </c>
    </row>
    <row r="57" spans="2:10" ht="12.75">
      <c r="B57" t="s">
        <v>73</v>
      </c>
      <c r="C57" t="s">
        <v>74</v>
      </c>
      <c r="H57" s="24" t="s">
        <v>62</v>
      </c>
      <c r="I57" t="s">
        <v>61</v>
      </c>
      <c r="J57" s="25" t="s">
        <v>60</v>
      </c>
    </row>
    <row r="58" spans="1:15" ht="12.75">
      <c r="A58" t="s">
        <v>59</v>
      </c>
      <c r="B58" s="23">
        <v>7.8159E-05</v>
      </c>
      <c r="C58">
        <f>SQRT(B58)</f>
        <v>0.008840757886063842</v>
      </c>
      <c r="G58" t="s">
        <v>56</v>
      </c>
      <c r="H58" s="24">
        <v>-0.56032</v>
      </c>
      <c r="I58">
        <v>0.80935</v>
      </c>
      <c r="J58" s="25">
        <v>0.17606</v>
      </c>
      <c r="K58" t="s">
        <v>66</v>
      </c>
      <c r="L58" s="31" t="s">
        <v>79</v>
      </c>
      <c r="M58" s="31"/>
      <c r="N58" s="31"/>
      <c r="O58" s="31"/>
    </row>
    <row r="59" spans="1:11" ht="12.75">
      <c r="A59" t="s">
        <v>58</v>
      </c>
      <c r="B59">
        <v>0.00035162</v>
      </c>
      <c r="C59">
        <f>SQRT(B59)</f>
        <v>0.018751533270642166</v>
      </c>
      <c r="H59" s="24">
        <v>0.38713</v>
      </c>
      <c r="I59">
        <v>0.44382</v>
      </c>
      <c r="J59" s="25">
        <v>-0.80818</v>
      </c>
      <c r="K59" t="s">
        <v>67</v>
      </c>
    </row>
    <row r="60" spans="1:11" ht="12.75">
      <c r="A60" s="25" t="s">
        <v>57</v>
      </c>
      <c r="B60" s="25">
        <v>0.39417</v>
      </c>
      <c r="C60">
        <f>SQRT(B60)</f>
        <v>0.6278295947149991</v>
      </c>
      <c r="H60" s="24">
        <v>0.73223</v>
      </c>
      <c r="I60">
        <v>0.38468</v>
      </c>
      <c r="J60" s="25">
        <v>0.56201</v>
      </c>
      <c r="K60" t="s">
        <v>68</v>
      </c>
    </row>
    <row r="61" ht="12.75">
      <c r="B61" s="23"/>
    </row>
    <row r="63" ht="12.75">
      <c r="A63" t="s">
        <v>64</v>
      </c>
    </row>
    <row r="65" ht="12.75">
      <c r="A65" t="s">
        <v>65</v>
      </c>
    </row>
    <row r="67" spans="1:8" ht="12.75">
      <c r="A67" t="s">
        <v>66</v>
      </c>
      <c r="B67">
        <v>0.17606</v>
      </c>
      <c r="D67" t="s">
        <v>67</v>
      </c>
      <c r="E67">
        <v>-0.80818</v>
      </c>
      <c r="G67" t="s">
        <v>68</v>
      </c>
      <c r="H67">
        <v>0.56201</v>
      </c>
    </row>
    <row r="68" spans="2:3" ht="13.5" thickBot="1">
      <c r="B68" t="s">
        <v>69</v>
      </c>
      <c r="C68" t="s">
        <v>70</v>
      </c>
    </row>
    <row r="69" spans="2:3" ht="13.5" thickBot="1">
      <c r="B69" s="26">
        <f>IF(B67&lt;0,DEGREES(ATAN(E67/B67))+180,IF(E67&gt;0,DEGREES(ATAN(E67/B67)),DEGREES(ATAN(E67/B67))+360))</f>
        <v>282.2897304362647</v>
      </c>
      <c r="C69" s="27">
        <f>DEGREES(ASIN(H67))</f>
        <v>34.19491692268367</v>
      </c>
    </row>
    <row r="71" ht="12.75">
      <c r="A71" t="s">
        <v>71</v>
      </c>
    </row>
    <row r="73" spans="1:2" ht="12.75">
      <c r="A73" t="s">
        <v>72</v>
      </c>
      <c r="B73" s="28">
        <f>DEGREES(ATAN(SQRT(C59^2+C58^2)/C60))</f>
        <v>1.8912357816681091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workbookViewId="0" topLeftCell="A27">
      <selection activeCell="F27" sqref="F27"/>
    </sheetView>
  </sheetViews>
  <sheetFormatPr defaultColWidth="9.140625" defaultRowHeight="12.75"/>
  <sheetData>
    <row r="1" spans="2:9" ht="12.75">
      <c r="B1" s="1" t="s">
        <v>33</v>
      </c>
      <c r="C1" s="2"/>
      <c r="D1" s="3"/>
      <c r="G1" s="1" t="s">
        <v>76</v>
      </c>
      <c r="H1" s="2"/>
      <c r="I1" s="3"/>
    </row>
    <row r="2" spans="1:12" ht="12.75">
      <c r="A2" s="10" t="s">
        <v>20</v>
      </c>
      <c r="B2" s="7" t="s">
        <v>29</v>
      </c>
      <c r="C2" s="8" t="s">
        <v>30</v>
      </c>
      <c r="D2" s="9" t="s">
        <v>31</v>
      </c>
      <c r="E2" s="13" t="s">
        <v>25</v>
      </c>
      <c r="F2" s="30" t="s">
        <v>75</v>
      </c>
      <c r="G2" s="4" t="s">
        <v>29</v>
      </c>
      <c r="H2" s="5" t="s">
        <v>30</v>
      </c>
      <c r="I2" s="6" t="s">
        <v>31</v>
      </c>
      <c r="L2" t="s">
        <v>35</v>
      </c>
    </row>
    <row r="3" spans="1:9" ht="12.75">
      <c r="A3" s="4">
        <v>0</v>
      </c>
      <c r="B3" s="4">
        <v>0.2721534832451974</v>
      </c>
      <c r="C3" s="5">
        <v>-0.8775589834332408</v>
      </c>
      <c r="D3" s="6">
        <v>0.39474385638426723</v>
      </c>
      <c r="E3" s="29">
        <v>0.83</v>
      </c>
      <c r="F3" s="1">
        <f>1/E3</f>
        <v>1.2048192771084338</v>
      </c>
      <c r="G3" s="1">
        <f>B3*F3</f>
        <v>0.32789576294602096</v>
      </c>
      <c r="H3" s="2">
        <f>C3*F3</f>
        <v>-1.0572999800400493</v>
      </c>
      <c r="I3" s="3">
        <f>D3*F3</f>
        <v>0.4755950076918883</v>
      </c>
    </row>
    <row r="4" spans="1:9" ht="12.75">
      <c r="A4" s="4">
        <v>50</v>
      </c>
      <c r="B4" s="4">
        <v>0.19723488077953433</v>
      </c>
      <c r="C4" s="5">
        <v>-0.7534216294347491</v>
      </c>
      <c r="D4" s="6">
        <v>0.4471126805782237</v>
      </c>
      <c r="E4" s="14">
        <v>0.79</v>
      </c>
      <c r="F4" s="4">
        <f aca="true" t="shared" si="0" ref="F4:F15">1/E4</f>
        <v>1.2658227848101264</v>
      </c>
      <c r="G4" s="4">
        <f aca="true" t="shared" si="1" ref="G4:G15">B4*F4</f>
        <v>0.24966440605004342</v>
      </c>
      <c r="H4" s="5">
        <f aca="true" t="shared" si="2" ref="H4:H15">C4*F4</f>
        <v>-0.9536982651072773</v>
      </c>
      <c r="I4" s="6">
        <f aca="true" t="shared" si="3" ref="I4:I15">D4*F4</f>
        <v>0.5659654184534476</v>
      </c>
    </row>
    <row r="5" spans="1:9" ht="12.75">
      <c r="A5" s="16">
        <v>100</v>
      </c>
      <c r="B5" s="16">
        <v>0.14108512871732534</v>
      </c>
      <c r="C5" s="17">
        <v>-0.5867594790680584</v>
      </c>
      <c r="D5" s="18">
        <v>0.4023209552798744</v>
      </c>
      <c r="E5" s="14">
        <v>0.89</v>
      </c>
      <c r="F5" s="4">
        <f t="shared" si="0"/>
        <v>1.1235955056179776</v>
      </c>
      <c r="G5" s="4">
        <f t="shared" si="1"/>
        <v>0.15852261653632063</v>
      </c>
      <c r="H5" s="5">
        <f t="shared" si="2"/>
        <v>-0.6592803135596161</v>
      </c>
      <c r="I5" s="6">
        <f t="shared" si="3"/>
        <v>0.4520460171683982</v>
      </c>
    </row>
    <row r="6" spans="1:9" ht="12.75">
      <c r="A6" s="16">
        <v>200</v>
      </c>
      <c r="B6" s="16">
        <v>0.08401389751416952</v>
      </c>
      <c r="C6" s="17">
        <v>-0.3085838324530012</v>
      </c>
      <c r="D6" s="18">
        <v>0.2221951854128889</v>
      </c>
      <c r="E6" s="14">
        <v>0.89</v>
      </c>
      <c r="F6" s="4">
        <f t="shared" si="0"/>
        <v>1.1235955056179776</v>
      </c>
      <c r="G6" s="4">
        <f t="shared" si="1"/>
        <v>0.09439763765637026</v>
      </c>
      <c r="H6" s="5">
        <f t="shared" si="2"/>
        <v>-0.34672340725056316</v>
      </c>
      <c r="I6" s="6">
        <f t="shared" si="3"/>
        <v>0.24965751169987518</v>
      </c>
    </row>
    <row r="7" spans="1:9" ht="12.75">
      <c r="A7" s="16">
        <v>300</v>
      </c>
      <c r="B7" s="16">
        <v>0.06710848792816292</v>
      </c>
      <c r="C7" s="17">
        <v>-0.20363238610695322</v>
      </c>
      <c r="D7" s="18">
        <v>0.14724661752307988</v>
      </c>
      <c r="E7" s="14">
        <v>0.83</v>
      </c>
      <c r="F7" s="4">
        <f t="shared" si="0"/>
        <v>1.2048192771084338</v>
      </c>
      <c r="G7" s="4">
        <f t="shared" si="1"/>
        <v>0.0808535999134493</v>
      </c>
      <c r="H7" s="5">
        <f t="shared" si="2"/>
        <v>-0.24534022422524487</v>
      </c>
      <c r="I7" s="6">
        <f t="shared" si="3"/>
        <v>0.17740556328081916</v>
      </c>
    </row>
    <row r="8" spans="1:9" ht="12.75">
      <c r="A8" s="16">
        <v>400</v>
      </c>
      <c r="B8" s="16">
        <v>0.05977861059696614</v>
      </c>
      <c r="C8" s="17">
        <v>-0.1669551845674337</v>
      </c>
      <c r="D8" s="18">
        <v>0.12029029138531872</v>
      </c>
      <c r="E8" s="14">
        <v>0.9</v>
      </c>
      <c r="F8" s="4">
        <f t="shared" si="0"/>
        <v>1.1111111111111112</v>
      </c>
      <c r="G8" s="4">
        <f t="shared" si="1"/>
        <v>0.0664206784410735</v>
      </c>
      <c r="H8" s="5">
        <f t="shared" si="2"/>
        <v>-0.18550576063048188</v>
      </c>
      <c r="I8" s="6">
        <f t="shared" si="3"/>
        <v>0.1336558793170208</v>
      </c>
    </row>
    <row r="9" spans="1:9" ht="12.75">
      <c r="A9" s="16">
        <v>500</v>
      </c>
      <c r="B9" s="16">
        <v>0.05528333865081736</v>
      </c>
      <c r="C9" s="17">
        <v>-0.1417944313238581</v>
      </c>
      <c r="D9" s="18">
        <v>0.10408991565915052</v>
      </c>
      <c r="E9" s="14">
        <v>0.88</v>
      </c>
      <c r="F9" s="4">
        <f t="shared" si="0"/>
        <v>1.1363636363636365</v>
      </c>
      <c r="G9" s="4">
        <f t="shared" si="1"/>
        <v>0.06282197573956519</v>
      </c>
      <c r="H9" s="5">
        <f t="shared" si="2"/>
        <v>-0.16113003559529332</v>
      </c>
      <c r="I9" s="6">
        <f t="shared" si="3"/>
        <v>0.11828399506721651</v>
      </c>
    </row>
    <row r="10" spans="1:9" ht="12.75">
      <c r="A10" s="16">
        <v>600</v>
      </c>
      <c r="B10" s="16">
        <v>0.054447893977193615</v>
      </c>
      <c r="C10" s="17">
        <v>-0.1296530905358602</v>
      </c>
      <c r="D10" s="18">
        <v>0.09205539922686312</v>
      </c>
      <c r="E10" s="14">
        <v>0.85</v>
      </c>
      <c r="F10" s="4">
        <f t="shared" si="0"/>
        <v>1.1764705882352942</v>
      </c>
      <c r="G10" s="4">
        <f t="shared" si="1"/>
        <v>0.0640563458555219</v>
      </c>
      <c r="H10" s="5">
        <f t="shared" si="2"/>
        <v>-0.15253304768924728</v>
      </c>
      <c r="I10" s="6">
        <f t="shared" si="3"/>
        <v>0.1083004696786625</v>
      </c>
    </row>
    <row r="11" spans="1:9" ht="12.75">
      <c r="A11" s="16">
        <v>800</v>
      </c>
      <c r="B11" s="16">
        <v>0.042042743546476045</v>
      </c>
      <c r="C11" s="17">
        <v>-0.10828054160756402</v>
      </c>
      <c r="D11" s="18">
        <v>0.07858455632323737</v>
      </c>
      <c r="E11" s="14">
        <v>0.89</v>
      </c>
      <c r="F11" s="4">
        <f t="shared" si="0"/>
        <v>1.1235955056179776</v>
      </c>
      <c r="G11" s="4">
        <f t="shared" si="1"/>
        <v>0.04723903769266972</v>
      </c>
      <c r="H11" s="5">
        <f t="shared" si="2"/>
        <v>-0.12166352989613936</v>
      </c>
      <c r="I11" s="6">
        <f t="shared" si="3"/>
        <v>0.08829725429577233</v>
      </c>
    </row>
    <row r="12" spans="1:9" ht="12.75">
      <c r="A12" s="16">
        <v>1000</v>
      </c>
      <c r="B12" s="16">
        <v>0.03322029969334483</v>
      </c>
      <c r="C12" s="17">
        <v>-0.08201698661412506</v>
      </c>
      <c r="D12" s="18">
        <v>0.055616965243623306</v>
      </c>
      <c r="E12" s="14">
        <v>0.87</v>
      </c>
      <c r="F12" s="4">
        <f t="shared" si="0"/>
        <v>1.1494252873563218</v>
      </c>
      <c r="G12" s="4">
        <f t="shared" si="1"/>
        <v>0.03818425252108601</v>
      </c>
      <c r="H12" s="5">
        <f t="shared" si="2"/>
        <v>-0.09427239840704028</v>
      </c>
      <c r="I12" s="6">
        <f t="shared" si="3"/>
        <v>0.06392754625703828</v>
      </c>
    </row>
    <row r="13" spans="1:9" ht="12.75">
      <c r="A13" s="16">
        <v>1200</v>
      </c>
      <c r="B13" s="16">
        <v>0.02805740599792191</v>
      </c>
      <c r="C13" s="17">
        <v>-0.05819497748454763</v>
      </c>
      <c r="D13" s="18">
        <v>0.04218010936564333</v>
      </c>
      <c r="E13" s="14">
        <v>0.95</v>
      </c>
      <c r="F13" s="4">
        <f t="shared" si="0"/>
        <v>1.0526315789473684</v>
      </c>
      <c r="G13" s="4">
        <f t="shared" si="1"/>
        <v>0.029534111576759902</v>
      </c>
      <c r="H13" s="5">
        <f t="shared" si="2"/>
        <v>-0.06125787103636593</v>
      </c>
      <c r="I13" s="6">
        <f t="shared" si="3"/>
        <v>0.04440011512172982</v>
      </c>
    </row>
    <row r="14" spans="1:9" ht="12.75">
      <c r="A14" s="16">
        <v>1400</v>
      </c>
      <c r="B14" s="16">
        <v>0.023500131825547558</v>
      </c>
      <c r="C14" s="17">
        <v>-0.046381463833308725</v>
      </c>
      <c r="D14" s="18">
        <v>0.025370967245734843</v>
      </c>
      <c r="E14" s="14">
        <v>0.9</v>
      </c>
      <c r="F14" s="4">
        <f t="shared" si="0"/>
        <v>1.1111111111111112</v>
      </c>
      <c r="G14" s="4">
        <f t="shared" si="1"/>
        <v>0.02611125758394173</v>
      </c>
      <c r="H14" s="5">
        <f t="shared" si="2"/>
        <v>-0.05153495981478747</v>
      </c>
      <c r="I14" s="6">
        <f t="shared" si="3"/>
        <v>0.028189963606372048</v>
      </c>
    </row>
    <row r="15" spans="1:9" ht="12.75">
      <c r="A15" s="19">
        <v>1600</v>
      </c>
      <c r="B15" s="19">
        <v>0.01818246838691686</v>
      </c>
      <c r="C15" s="20">
        <v>-0.03368395720529182</v>
      </c>
      <c r="D15" s="21">
        <v>0.01874395266772575</v>
      </c>
      <c r="E15" s="15">
        <v>0.86</v>
      </c>
      <c r="F15" s="7">
        <f t="shared" si="0"/>
        <v>1.1627906976744187</v>
      </c>
      <c r="G15" s="7">
        <f t="shared" si="1"/>
        <v>0.021142405101066117</v>
      </c>
      <c r="H15" s="8">
        <f t="shared" si="2"/>
        <v>-0.03916739209917654</v>
      </c>
      <c r="I15" s="9">
        <f t="shared" si="3"/>
        <v>0.021795293799681106</v>
      </c>
    </row>
    <row r="18" ht="12.75">
      <c r="A18" t="s">
        <v>77</v>
      </c>
    </row>
    <row r="20" spans="1:4" ht="12.75">
      <c r="A20" t="s">
        <v>37</v>
      </c>
      <c r="B20">
        <f>SUM(G5:G15)/SUM(F5:F15)</f>
        <v>0.05525096203721788</v>
      </c>
      <c r="D20" t="s">
        <v>40</v>
      </c>
    </row>
    <row r="21" spans="1:4" ht="12.75">
      <c r="A21" t="s">
        <v>38</v>
      </c>
      <c r="B21">
        <f>SUM(H5:H15)/SUM(F5:F15)</f>
        <v>-0.16980540060939284</v>
      </c>
      <c r="D21" t="s">
        <v>42</v>
      </c>
    </row>
    <row r="22" spans="1:4" ht="12.75">
      <c r="A22" t="s">
        <v>39</v>
      </c>
      <c r="B22">
        <f>SUM(I5:I15)/SUM(F5:F15)</f>
        <v>0.11911013117279005</v>
      </c>
      <c r="D22" t="s">
        <v>41</v>
      </c>
    </row>
    <row r="24" ht="12.75">
      <c r="A24" t="s">
        <v>43</v>
      </c>
    </row>
    <row r="26" spans="2:6" ht="12.75">
      <c r="B26" t="s">
        <v>44</v>
      </c>
      <c r="C26" t="s">
        <v>45</v>
      </c>
      <c r="D26" t="s">
        <v>46</v>
      </c>
      <c r="F26" t="s">
        <v>78</v>
      </c>
    </row>
    <row r="27" spans="1:4" ht="12.75">
      <c r="A27">
        <v>100</v>
      </c>
      <c r="B27">
        <f>B5-$B$20</f>
        <v>0.08583416668010746</v>
      </c>
      <c r="C27">
        <f>C5-$B$21</f>
        <v>-0.4169540784586655</v>
      </c>
      <c r="D27">
        <f>D5-$B$22</f>
        <v>0.2832108241070843</v>
      </c>
    </row>
    <row r="28" spans="1:4" ht="12.75">
      <c r="A28">
        <v>200</v>
      </c>
      <c r="B28">
        <f aca="true" t="shared" si="4" ref="B28:B37">B6-$B$20</f>
        <v>0.028762935476951634</v>
      </c>
      <c r="C28">
        <f aca="true" t="shared" si="5" ref="C28:C37">C6-$B$21</f>
        <v>-0.13877843184360836</v>
      </c>
      <c r="D28">
        <f aca="true" t="shared" si="6" ref="D28:D37">D6-$B$22</f>
        <v>0.10308505424009885</v>
      </c>
    </row>
    <row r="29" spans="1:4" ht="12.75">
      <c r="A29">
        <v>300</v>
      </c>
      <c r="B29">
        <f t="shared" si="4"/>
        <v>0.011857525890945034</v>
      </c>
      <c r="C29">
        <f t="shared" si="5"/>
        <v>-0.033826985497560386</v>
      </c>
      <c r="D29">
        <f t="shared" si="6"/>
        <v>0.028136486350289827</v>
      </c>
    </row>
    <row r="30" spans="1:4" ht="12.75">
      <c r="A30">
        <v>400</v>
      </c>
      <c r="B30">
        <f t="shared" si="4"/>
        <v>0.004527648559748257</v>
      </c>
      <c r="C30">
        <f t="shared" si="5"/>
        <v>0.002850216041959147</v>
      </c>
      <c r="D30">
        <f t="shared" si="6"/>
        <v>0.0011801602125286609</v>
      </c>
    </row>
    <row r="31" spans="1:4" ht="12.75">
      <c r="A31">
        <v>500</v>
      </c>
      <c r="B31">
        <f t="shared" si="4"/>
        <v>3.237661359947741E-05</v>
      </c>
      <c r="C31">
        <f t="shared" si="5"/>
        <v>0.02801096928553473</v>
      </c>
      <c r="D31">
        <f t="shared" si="6"/>
        <v>-0.015020215513639537</v>
      </c>
    </row>
    <row r="32" spans="1:4" ht="12.75">
      <c r="A32">
        <v>600</v>
      </c>
      <c r="B32">
        <f t="shared" si="4"/>
        <v>-0.0008030680600242673</v>
      </c>
      <c r="C32">
        <f t="shared" si="5"/>
        <v>0.04015231007353265</v>
      </c>
      <c r="D32">
        <f t="shared" si="6"/>
        <v>-0.027054731945926933</v>
      </c>
    </row>
    <row r="33" spans="1:4" ht="12.75">
      <c r="A33">
        <v>800</v>
      </c>
      <c r="B33">
        <f t="shared" si="4"/>
        <v>-0.013208218490741837</v>
      </c>
      <c r="C33">
        <f t="shared" si="5"/>
        <v>0.061524859001828816</v>
      </c>
      <c r="D33">
        <f t="shared" si="6"/>
        <v>-0.04052557484955269</v>
      </c>
    </row>
    <row r="34" spans="1:4" ht="12.75">
      <c r="A34">
        <v>1000</v>
      </c>
      <c r="B34">
        <f t="shared" si="4"/>
        <v>-0.022030662343873054</v>
      </c>
      <c r="C34">
        <f t="shared" si="5"/>
        <v>0.08778841399526778</v>
      </c>
      <c r="D34">
        <f t="shared" si="6"/>
        <v>-0.06349316592916675</v>
      </c>
    </row>
    <row r="35" spans="1:4" ht="12.75">
      <c r="A35">
        <v>1200</v>
      </c>
      <c r="B35">
        <f t="shared" si="4"/>
        <v>-0.027193556039295973</v>
      </c>
      <c r="C35">
        <f t="shared" si="5"/>
        <v>0.1116104231248452</v>
      </c>
      <c r="D35">
        <f t="shared" si="6"/>
        <v>-0.07693002180714673</v>
      </c>
    </row>
    <row r="36" spans="1:4" ht="12.75">
      <c r="A36">
        <v>1400</v>
      </c>
      <c r="B36">
        <f t="shared" si="4"/>
        <v>-0.03175083021167033</v>
      </c>
      <c r="C36">
        <f t="shared" si="5"/>
        <v>0.12342393677608411</v>
      </c>
      <c r="D36">
        <f t="shared" si="6"/>
        <v>-0.09373916392705521</v>
      </c>
    </row>
    <row r="37" spans="1:4" ht="12.75">
      <c r="A37">
        <v>1600</v>
      </c>
      <c r="B37">
        <f t="shared" si="4"/>
        <v>-0.03706849365030102</v>
      </c>
      <c r="C37">
        <f t="shared" si="5"/>
        <v>0.136121443404101</v>
      </c>
      <c r="D37">
        <f t="shared" si="6"/>
        <v>-0.1003661785050643</v>
      </c>
    </row>
    <row r="39" ht="12.75">
      <c r="A39" t="s">
        <v>47</v>
      </c>
    </row>
    <row r="41" spans="2:7" ht="12.75">
      <c r="B41" t="s">
        <v>48</v>
      </c>
      <c r="C41" t="s">
        <v>49</v>
      </c>
      <c r="D41" t="s">
        <v>50</v>
      </c>
      <c r="E41" t="s">
        <v>51</v>
      </c>
      <c r="F41" t="s">
        <v>52</v>
      </c>
      <c r="G41" t="s">
        <v>53</v>
      </c>
    </row>
    <row r="42" spans="2:7" ht="12.75">
      <c r="B42">
        <f>B27*B27</f>
        <v>0.00736750416966847</v>
      </c>
      <c r="C42">
        <f>C27*C27</f>
        <v>0.173850703543315</v>
      </c>
      <c r="D42">
        <f>D27*D27</f>
        <v>0.08020837089141385</v>
      </c>
      <c r="E42">
        <f>B27*C27</f>
        <v>-0.0357889058683717</v>
      </c>
      <c r="F42">
        <f>B27*D27</f>
        <v>0.02430916508201807</v>
      </c>
      <c r="G42">
        <f>C27*D27</f>
        <v>-0.11808590817508854</v>
      </c>
    </row>
    <row r="43" spans="2:7" ht="12.75">
      <c r="B43">
        <f aca="true" t="shared" si="7" ref="B43:D52">B28*B28</f>
        <v>0.0008273064572512829</v>
      </c>
      <c r="C43">
        <f t="shared" si="7"/>
        <v>0.019259453144971052</v>
      </c>
      <c r="D43">
        <f t="shared" si="7"/>
        <v>0.010626528407684122</v>
      </c>
      <c r="E43">
        <f aca="true" t="shared" si="8" ref="E43:E52">B28*C28</f>
        <v>-0.003991675080710237</v>
      </c>
      <c r="F43">
        <f aca="true" t="shared" si="9" ref="F43:F52">B28*D28</f>
        <v>0.0029650287637460228</v>
      </c>
      <c r="G43">
        <f aca="true" t="shared" si="10" ref="G43:G52">C28*D28</f>
        <v>-0.01430598217395423</v>
      </c>
    </row>
    <row r="44" spans="2:7" ht="12.75">
      <c r="B44">
        <f t="shared" si="7"/>
        <v>0.00014060092025443182</v>
      </c>
      <c r="C44">
        <f t="shared" si="7"/>
        <v>0.0011442649478521606</v>
      </c>
      <c r="D44">
        <f t="shared" si="7"/>
        <v>0.0007916618641400458</v>
      </c>
      <c r="E44">
        <f t="shared" si="8"/>
        <v>-0.00040110435634994445</v>
      </c>
      <c r="F44">
        <f t="shared" si="9"/>
        <v>0.0003336291153787832</v>
      </c>
      <c r="G44">
        <f t="shared" si="10"/>
        <v>-0.0009517725157235597</v>
      </c>
    </row>
    <row r="45" spans="2:13" ht="12.75">
      <c r="B45">
        <f t="shared" si="7"/>
        <v>2.0499601480590464E-05</v>
      </c>
      <c r="C45">
        <f t="shared" si="7"/>
        <v>8.123731485841266E-06</v>
      </c>
      <c r="D45">
        <f t="shared" si="7"/>
        <v>1.3927781272356941E-06</v>
      </c>
      <c r="E45">
        <f t="shared" si="8"/>
        <v>1.290477655734771E-05</v>
      </c>
      <c r="F45">
        <f t="shared" si="9"/>
        <v>5.3433506865275884E-06</v>
      </c>
      <c r="G45">
        <f t="shared" si="10"/>
        <v>3.3637115698311058E-06</v>
      </c>
      <c r="K45">
        <f>B53</f>
        <v>0.012138042164912889</v>
      </c>
      <c r="L45">
        <f>E53</f>
        <v>-0.05494650296998691</v>
      </c>
      <c r="M45">
        <f>F53</f>
        <v>0.03835719413378733</v>
      </c>
    </row>
    <row r="46" spans="2:13" ht="12.75">
      <c r="B46">
        <f t="shared" si="7"/>
        <v>1.0482451081698657E-09</v>
      </c>
      <c r="C46">
        <f t="shared" si="7"/>
        <v>0.0007846144003151701</v>
      </c>
      <c r="D46">
        <f t="shared" si="7"/>
        <v>0.00022560687407617783</v>
      </c>
      <c r="E46">
        <f t="shared" si="8"/>
        <v>9.069003291045878E-07</v>
      </c>
      <c r="F46">
        <f t="shared" si="9"/>
        <v>-4.863037138659834E-07</v>
      </c>
      <c r="G46">
        <f t="shared" si="10"/>
        <v>-0.00042073079541466937</v>
      </c>
      <c r="J46" t="s">
        <v>55</v>
      </c>
      <c r="K46">
        <f>E53</f>
        <v>-0.05494650296998691</v>
      </c>
      <c r="L46">
        <f>C53</f>
        <v>0.2543708837530094</v>
      </c>
      <c r="M46">
        <f>G53</f>
        <v>-0.1767324725636451</v>
      </c>
    </row>
    <row r="47" spans="2:13" ht="12.75">
      <c r="B47">
        <f t="shared" si="7"/>
        <v>6.449183090311402E-07</v>
      </c>
      <c r="C47">
        <f t="shared" si="7"/>
        <v>0.0016122080042411113</v>
      </c>
      <c r="D47">
        <f t="shared" si="7"/>
        <v>0.0007319585206659593</v>
      </c>
      <c r="E47">
        <f t="shared" si="8"/>
        <v>-3.224503775624471E-05</v>
      </c>
      <c r="F47">
        <f t="shared" si="9"/>
        <v>2.1726791098292114E-05</v>
      </c>
      <c r="G47">
        <f t="shared" si="10"/>
        <v>-0.0010863099860491676</v>
      </c>
      <c r="K47">
        <f>M45</f>
        <v>0.03835719413378733</v>
      </c>
      <c r="L47">
        <f>G53</f>
        <v>-0.1767324725636451</v>
      </c>
      <c r="M47">
        <f>D53</f>
        <v>0.12303785256940461</v>
      </c>
    </row>
    <row r="48" spans="2:7" ht="12.75">
      <c r="B48">
        <f t="shared" si="7"/>
        <v>0.00017445703569917456</v>
      </c>
      <c r="C48">
        <f t="shared" si="7"/>
        <v>0.003785308275194916</v>
      </c>
      <c r="D48">
        <f t="shared" si="7"/>
        <v>0.0016423222168866973</v>
      </c>
      <c r="E48">
        <f t="shared" si="8"/>
        <v>-0.0008126337803082397</v>
      </c>
      <c r="F48">
        <f t="shared" si="9"/>
        <v>0.0005352706470758041</v>
      </c>
      <c r="G48">
        <f t="shared" si="10"/>
        <v>-0.0024933302785867893</v>
      </c>
    </row>
    <row r="49" spans="2:7" ht="12.75">
      <c r="B49">
        <f t="shared" si="7"/>
        <v>0.0004853500833097462</v>
      </c>
      <c r="C49">
        <f t="shared" si="7"/>
        <v>0.007706805631804528</v>
      </c>
      <c r="D49">
        <f t="shared" si="7"/>
        <v>0.004031382119708701</v>
      </c>
      <c r="E49">
        <f t="shared" si="8"/>
        <v>-0.0019340369064338842</v>
      </c>
      <c r="F49">
        <f t="shared" si="9"/>
        <v>0.0013987964997289775</v>
      </c>
      <c r="G49">
        <f t="shared" si="10"/>
        <v>-0.005573964336459921</v>
      </c>
    </row>
    <row r="50" spans="2:7" ht="12.75">
      <c r="B50">
        <f t="shared" si="7"/>
        <v>0.0007394894900623305</v>
      </c>
      <c r="C50">
        <f t="shared" si="7"/>
        <v>0.012456886550106981</v>
      </c>
      <c r="D50">
        <f t="shared" si="7"/>
        <v>0.005918228255248071</v>
      </c>
      <c r="E50">
        <f t="shared" si="8"/>
        <v>-0.003035084295815013</v>
      </c>
      <c r="F50">
        <f t="shared" si="9"/>
        <v>0.0020920008591169058</v>
      </c>
      <c r="G50">
        <f t="shared" si="10"/>
        <v>-0.008586192284899215</v>
      </c>
    </row>
    <row r="51" spans="2:7" ht="12.75">
      <c r="B51">
        <f t="shared" si="7"/>
        <v>0.0010081152191303172</v>
      </c>
      <c r="C51">
        <f t="shared" si="7"/>
        <v>0.015233468169306808</v>
      </c>
      <c r="D51">
        <f t="shared" si="7"/>
        <v>0.008787030853743329</v>
      </c>
      <c r="E51">
        <f t="shared" si="8"/>
        <v>-0.00391881246063338</v>
      </c>
      <c r="F51">
        <f t="shared" si="9"/>
        <v>0.002976296278031862</v>
      </c>
      <c r="G51">
        <f t="shared" si="10"/>
        <v>-0.011569656641975847</v>
      </c>
    </row>
    <row r="52" spans="2:7" ht="12.75">
      <c r="B52">
        <f t="shared" si="7"/>
        <v>0.0013740732215024073</v>
      </c>
      <c r="C52">
        <f t="shared" si="7"/>
        <v>0.018529047354415875</v>
      </c>
      <c r="D52">
        <f t="shared" si="7"/>
        <v>0.01007336978771043</v>
      </c>
      <c r="E52">
        <f t="shared" si="8"/>
        <v>-0.005045816860494728</v>
      </c>
      <c r="F52">
        <f t="shared" si="9"/>
        <v>0.003720423050619955</v>
      </c>
      <c r="G52">
        <f t="shared" si="10"/>
        <v>-0.013661989087063009</v>
      </c>
    </row>
    <row r="53" spans="1:7" ht="12.75">
      <c r="A53" s="22" t="s">
        <v>54</v>
      </c>
      <c r="B53" s="22">
        <f aca="true" t="shared" si="11" ref="B53:G53">SUM(B42:B52)</f>
        <v>0.012138042164912889</v>
      </c>
      <c r="C53" s="22">
        <f t="shared" si="11"/>
        <v>0.2543708837530094</v>
      </c>
      <c r="D53" s="22">
        <f t="shared" si="11"/>
        <v>0.12303785256940461</v>
      </c>
      <c r="E53" s="22">
        <f t="shared" si="11"/>
        <v>-0.05494650296998691</v>
      </c>
      <c r="F53" s="22">
        <f t="shared" si="11"/>
        <v>0.03835719413378733</v>
      </c>
      <c r="G53" s="22">
        <f t="shared" si="11"/>
        <v>-0.1767324725636451</v>
      </c>
    </row>
    <row r="56" ht="12.75">
      <c r="A56" t="s">
        <v>63</v>
      </c>
    </row>
    <row r="57" spans="2:10" ht="12.75">
      <c r="B57" t="s">
        <v>73</v>
      </c>
      <c r="C57" t="s">
        <v>74</v>
      </c>
      <c r="H57" s="24" t="s">
        <v>62</v>
      </c>
      <c r="I57" t="s">
        <v>61</v>
      </c>
      <c r="J57" s="25" t="s">
        <v>60</v>
      </c>
    </row>
    <row r="58" spans="1:11" ht="12.75">
      <c r="A58" t="s">
        <v>59</v>
      </c>
      <c r="B58" s="23">
        <v>7.8159E-05</v>
      </c>
      <c r="C58">
        <f>SQRT(B58)</f>
        <v>0.008840757886063842</v>
      </c>
      <c r="G58" t="s">
        <v>56</v>
      </c>
      <c r="H58" s="24">
        <v>-0.56032</v>
      </c>
      <c r="I58">
        <v>0.80935</v>
      </c>
      <c r="J58" s="25">
        <v>0.17606</v>
      </c>
      <c r="K58" t="s">
        <v>66</v>
      </c>
    </row>
    <row r="59" spans="1:11" ht="12.75">
      <c r="A59" t="s">
        <v>58</v>
      </c>
      <c r="B59">
        <v>0.00035162</v>
      </c>
      <c r="C59">
        <f>SQRT(B59)</f>
        <v>0.018751533270642166</v>
      </c>
      <c r="H59" s="24">
        <v>0.38713</v>
      </c>
      <c r="I59">
        <v>0.44382</v>
      </c>
      <c r="J59" s="25">
        <v>-0.80818</v>
      </c>
      <c r="K59" t="s">
        <v>67</v>
      </c>
    </row>
    <row r="60" spans="1:11" ht="12.75">
      <c r="A60" s="25" t="s">
        <v>57</v>
      </c>
      <c r="B60" s="25">
        <v>0.39417</v>
      </c>
      <c r="C60">
        <f>SQRT(B60)</f>
        <v>0.6278295947149991</v>
      </c>
      <c r="H60" s="24">
        <v>0.73223</v>
      </c>
      <c r="I60">
        <v>0.38468</v>
      </c>
      <c r="J60" s="25">
        <v>0.56201</v>
      </c>
      <c r="K60" t="s">
        <v>68</v>
      </c>
    </row>
    <row r="61" ht="12.75">
      <c r="B61" s="23"/>
    </row>
    <row r="63" ht="12.75">
      <c r="A63" t="s">
        <v>64</v>
      </c>
    </row>
    <row r="65" ht="12.75">
      <c r="A65" t="s">
        <v>65</v>
      </c>
    </row>
    <row r="67" spans="1:8" ht="12.75">
      <c r="A67" t="s">
        <v>66</v>
      </c>
      <c r="B67">
        <v>0.17606</v>
      </c>
      <c r="D67" t="s">
        <v>67</v>
      </c>
      <c r="E67">
        <v>-0.80818</v>
      </c>
      <c r="G67" t="s">
        <v>68</v>
      </c>
      <c r="H67">
        <v>0.56201</v>
      </c>
    </row>
    <row r="68" spans="2:3" ht="13.5" thickBot="1">
      <c r="B68" t="s">
        <v>69</v>
      </c>
      <c r="C68" t="s">
        <v>70</v>
      </c>
    </row>
    <row r="69" spans="2:3" ht="13.5" thickBot="1">
      <c r="B69" s="26">
        <f>IF(B67&lt;0,DEGREES(ATAN(E67/B67))+180,IF(E67&gt;0,DEGREES(ATAN(E67/B67)),DEGREES(ATAN(E67/B67))+360))</f>
        <v>282.2897304362647</v>
      </c>
      <c r="C69" s="27">
        <f>DEGREES(ASIN(H67))</f>
        <v>34.19491692268367</v>
      </c>
    </row>
    <row r="71" ht="12.75">
      <c r="A71" t="s">
        <v>71</v>
      </c>
    </row>
    <row r="73" spans="1:2" ht="12.75">
      <c r="A73" t="s">
        <v>72</v>
      </c>
      <c r="B73" s="28">
        <f>DEGREES(ATAN(SQRT(C59^2+C58^2)/C60))</f>
        <v>1.8912357816681091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2006-04-02T11:14:41Z</cp:lastPrinted>
  <dcterms:created xsi:type="dcterms:W3CDTF">2006-04-02T11:12:59Z</dcterms:created>
  <dcterms:modified xsi:type="dcterms:W3CDTF">2006-04-02T16:26:13Z</dcterms:modified>
  <cp:category/>
  <cp:version/>
  <cp:contentType/>
  <cp:contentStatus/>
</cp:coreProperties>
</file>